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sabellaas-my.sharepoint.com/personal/phi_isabella_net/Documents/Skrivebord/"/>
    </mc:Choice>
  </mc:AlternateContent>
  <xr:revisionPtr revIDLastSave="2" documentId="14_{82780E7E-DF24-435C-B358-AA11BAA49469}" xr6:coauthVersionLast="47" xr6:coauthVersionMax="47" xr10:uidLastSave="{E221BE2E-C9CF-483F-BAA3-DE68830B036A}"/>
  <bookViews>
    <workbookView xWindow="-110" yWindow="-110" windowWidth="38620" windowHeight="21100" xr2:uid="{EF1417C3-847D-494A-B5C3-99BE7794D910}"/>
  </bookViews>
  <sheets>
    <sheet name="Tilbuds Beregningsark  (300) " sheetId="1" r:id="rId1"/>
    <sheet name="Tilbuds Beregningsark  (370) " sheetId="2" r:id="rId2"/>
  </sheets>
  <definedNames>
    <definedName name="_xlnm.Print_Area" localSheetId="0">'Tilbuds Beregningsark  (300) '!$A:$Q</definedName>
    <definedName name="_xlnm.Print_Area" localSheetId="1">'Tilbuds Beregningsark  (370) '!$A:$Q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B52" i="2"/>
  <c r="B51" i="2"/>
  <c r="B50" i="2"/>
  <c r="B49" i="2"/>
  <c r="B48" i="2"/>
  <c r="B47" i="2"/>
  <c r="B45" i="2"/>
  <c r="B44" i="2"/>
  <c r="B43" i="2"/>
  <c r="B42" i="2"/>
  <c r="B41" i="2"/>
  <c r="P54" i="2"/>
  <c r="P9" i="2" s="1"/>
  <c r="M54" i="2"/>
  <c r="M9" i="2" s="1"/>
  <c r="J54" i="2"/>
  <c r="J9" i="2" s="1"/>
  <c r="G54" i="2"/>
  <c r="G9" i="2" s="1"/>
  <c r="B40" i="2"/>
  <c r="K36" i="2"/>
  <c r="H36" i="2"/>
  <c r="E36" i="2"/>
  <c r="B36" i="2"/>
  <c r="Q35" i="2"/>
  <c r="N35" i="2"/>
  <c r="K35" i="2"/>
  <c r="H35" i="2"/>
  <c r="G37" i="2" s="1"/>
  <c r="G8" i="2" s="1"/>
  <c r="E35" i="2"/>
  <c r="B35" i="2"/>
  <c r="Q33" i="2"/>
  <c r="N33" i="2"/>
  <c r="K33" i="2"/>
  <c r="H33" i="2"/>
  <c r="E33" i="2"/>
  <c r="B33" i="2" s="1"/>
  <c r="Q32" i="2"/>
  <c r="N32" i="2"/>
  <c r="K32" i="2"/>
  <c r="H32" i="2"/>
  <c r="E32" i="2"/>
  <c r="B32" i="2" s="1"/>
  <c r="Q31" i="2"/>
  <c r="N31" i="2"/>
  <c r="K31" i="2"/>
  <c r="B31" i="2"/>
  <c r="H31" i="2"/>
  <c r="E31" i="2"/>
  <c r="Q30" i="2"/>
  <c r="P37" i="2"/>
  <c r="P8" i="2" s="1"/>
  <c r="N30" i="2"/>
  <c r="M37" i="2"/>
  <c r="M8" i="2" s="1"/>
  <c r="K30" i="2"/>
  <c r="J37" i="2"/>
  <c r="J8" i="2" s="1"/>
  <c r="H30" i="2"/>
  <c r="E30" i="2"/>
  <c r="D37" i="2"/>
  <c r="D8" i="2" s="1"/>
  <c r="B30" i="2"/>
  <c r="B26" i="2"/>
  <c r="B25" i="2"/>
  <c r="B24" i="2"/>
  <c r="B23" i="2"/>
  <c r="B22" i="2"/>
  <c r="B21" i="2"/>
  <c r="B20" i="2"/>
  <c r="B19" i="2"/>
  <c r="Q18" i="2"/>
  <c r="N18" i="2"/>
  <c r="K18" i="2"/>
  <c r="B18" i="2"/>
  <c r="H18" i="2"/>
  <c r="E18" i="2"/>
  <c r="B17" i="2"/>
  <c r="B16" i="2"/>
  <c r="B15" i="2"/>
  <c r="B14" i="2"/>
  <c r="B13" i="2"/>
  <c r="P27" i="2"/>
  <c r="P7" i="2" s="1"/>
  <c r="P6" i="2" s="1"/>
  <c r="M27" i="2"/>
  <c r="M7" i="2" s="1"/>
  <c r="M6" i="2" s="1"/>
  <c r="J27" i="2"/>
  <c r="J7" i="2" s="1"/>
  <c r="G27" i="2"/>
  <c r="G7" i="2" s="1"/>
  <c r="G6" i="2" s="1"/>
  <c r="B12" i="2"/>
  <c r="B58" i="1"/>
  <c r="B57" i="1"/>
  <c r="B56" i="1"/>
  <c r="B55" i="1"/>
  <c r="B54" i="1"/>
  <c r="B53" i="1"/>
  <c r="B52" i="1"/>
  <c r="B50" i="1"/>
  <c r="B49" i="1"/>
  <c r="B48" i="1"/>
  <c r="B47" i="1"/>
  <c r="P59" i="1"/>
  <c r="P9" i="1" s="1"/>
  <c r="B46" i="1"/>
  <c r="D59" i="1"/>
  <c r="D9" i="1" s="1"/>
  <c r="J59" i="1"/>
  <c r="J9" i="1" s="1"/>
  <c r="G59" i="1"/>
  <c r="G9" i="1" s="1"/>
  <c r="B45" i="1"/>
  <c r="Q41" i="1"/>
  <c r="N41" i="1"/>
  <c r="K41" i="1"/>
  <c r="H41" i="1"/>
  <c r="B41" i="1"/>
  <c r="E41" i="1"/>
  <c r="Q40" i="1"/>
  <c r="N40" i="1"/>
  <c r="K40" i="1"/>
  <c r="H40" i="1"/>
  <c r="E40" i="1"/>
  <c r="B40" i="1" s="1"/>
  <c r="Q39" i="1"/>
  <c r="N39" i="1"/>
  <c r="K39" i="1"/>
  <c r="H39" i="1"/>
  <c r="B39" i="1" s="1"/>
  <c r="E39" i="1"/>
  <c r="Q37" i="1"/>
  <c r="N37" i="1"/>
  <c r="K37" i="1"/>
  <c r="H37" i="1"/>
  <c r="B37" i="1" s="1"/>
  <c r="E37" i="1"/>
  <c r="Q36" i="1"/>
  <c r="N36" i="1"/>
  <c r="K36" i="1"/>
  <c r="H36" i="1"/>
  <c r="E36" i="1"/>
  <c r="B36" i="1" s="1"/>
  <c r="Q35" i="1"/>
  <c r="N35" i="1"/>
  <c r="K35" i="1"/>
  <c r="H35" i="1"/>
  <c r="E35" i="1"/>
  <c r="B35" i="1"/>
  <c r="Q34" i="1"/>
  <c r="N34" i="1"/>
  <c r="K34" i="1"/>
  <c r="J42" i="1"/>
  <c r="J8" i="1" s="1"/>
  <c r="H34" i="1"/>
  <c r="B34" i="1" s="1"/>
  <c r="E34" i="1"/>
  <c r="Q33" i="1"/>
  <c r="P42" i="1"/>
  <c r="P8" i="1" s="1"/>
  <c r="N33" i="1"/>
  <c r="M42" i="1"/>
  <c r="M8" i="1" s="1"/>
  <c r="K33" i="1"/>
  <c r="H33" i="1"/>
  <c r="G42" i="1"/>
  <c r="G8" i="1" s="1"/>
  <c r="E33" i="1"/>
  <c r="P30" i="1"/>
  <c r="P7" i="1" s="1"/>
  <c r="B29" i="1"/>
  <c r="B28" i="1"/>
  <c r="B27" i="1"/>
  <c r="B26" i="1"/>
  <c r="B25" i="1"/>
  <c r="B24" i="1"/>
  <c r="B23" i="1"/>
  <c r="B22" i="1"/>
  <c r="B21" i="1"/>
  <c r="B20" i="1"/>
  <c r="B19" i="1"/>
  <c r="Q18" i="1"/>
  <c r="N18" i="1"/>
  <c r="K18" i="1"/>
  <c r="H18" i="1"/>
  <c r="B18" i="1" s="1"/>
  <c r="E18" i="1"/>
  <c r="B17" i="1"/>
  <c r="B16" i="1"/>
  <c r="B15" i="1"/>
  <c r="B14" i="1"/>
  <c r="B13" i="1"/>
  <c r="M30" i="1"/>
  <c r="M7" i="1" s="1"/>
  <c r="J30" i="1"/>
  <c r="J7" i="1" s="1"/>
  <c r="G30" i="1"/>
  <c r="G7" i="1" s="1"/>
  <c r="D30" i="1"/>
  <c r="D7" i="1" s="1"/>
  <c r="B12" i="1"/>
  <c r="B30" i="1" s="1"/>
  <c r="B7" i="1" s="1"/>
  <c r="J6" i="2" l="1"/>
  <c r="B37" i="2"/>
  <c r="B8" i="2" s="1"/>
  <c r="B54" i="2"/>
  <c r="B9" i="2" s="1"/>
  <c r="B27" i="2"/>
  <c r="B7" i="2" s="1"/>
  <c r="B6" i="2" s="1"/>
  <c r="D27" i="2"/>
  <c r="D7" i="2" s="1"/>
  <c r="D54" i="2"/>
  <c r="D9" i="2" s="1"/>
  <c r="G6" i="1"/>
  <c r="J6" i="1"/>
  <c r="P6" i="1"/>
  <c r="B59" i="1"/>
  <c r="B9" i="1" s="1"/>
  <c r="D6" i="1"/>
  <c r="B33" i="1"/>
  <c r="B42" i="1" s="1"/>
  <c r="B8" i="1" s="1"/>
  <c r="B6" i="1" s="1"/>
  <c r="D42" i="1"/>
  <c r="D8" i="1" s="1"/>
  <c r="M59" i="1"/>
  <c r="M9" i="1" s="1"/>
  <c r="M6" i="1" s="1"/>
  <c r="D6" i="2" l="1"/>
</calcChain>
</file>

<file path=xl/sharedStrings.xml><?xml version="1.0" encoding="utf-8"?>
<sst xmlns="http://schemas.openxmlformats.org/spreadsheetml/2006/main" count="135" uniqueCount="69">
  <si>
    <t xml:space="preserve">Isabella VILLA Tilbuds-beregningsark. 2025                            </t>
  </si>
  <si>
    <t>VILLA ETNA 300</t>
  </si>
  <si>
    <t xml:space="preserve">Forhandler:  </t>
  </si>
  <si>
    <t>Modelbeskrivelse:</t>
  </si>
  <si>
    <t>Kunde:</t>
  </si>
  <si>
    <t>Bemærkning:</t>
  </si>
  <si>
    <t xml:space="preserve">Udfyld antal til højre for varen.          Undgå at slette data i pris - og kalkulerings-felter. </t>
  </si>
  <si>
    <t>Pris I ALT</t>
  </si>
  <si>
    <t>Bemærkning / kommentar</t>
  </si>
  <si>
    <t>Villa pris</t>
  </si>
  <si>
    <t>Gulv og Opstilling</t>
  </si>
  <si>
    <t>Tillægsydelser</t>
  </si>
  <si>
    <t>Basis telt:</t>
  </si>
  <si>
    <t>Villa 550</t>
  </si>
  <si>
    <t>antal</t>
  </si>
  <si>
    <t>Villa 650</t>
  </si>
  <si>
    <t>Villa 750</t>
  </si>
  <si>
    <t xml:space="preserve">Villa 850 </t>
  </si>
  <si>
    <t>Villa 950</t>
  </si>
  <si>
    <t>VILLA basis TELT</t>
  </si>
  <si>
    <t>Villa gavl med vindue, i stedet for indgangsdør</t>
  </si>
  <si>
    <t>F/H. Modul, Myggenet/vindue</t>
  </si>
  <si>
    <t>Termotag standard (3,00 m)</t>
  </si>
  <si>
    <t>Villa Dør</t>
  </si>
  <si>
    <t>Villa Skydedør</t>
  </si>
  <si>
    <t>Sandsække à  ( 750 tag = 7stk ; Tunnel + 1stk)</t>
  </si>
  <si>
    <t>Villa connection Tunnel (+ 70 cm)</t>
  </si>
  <si>
    <t>Termotag med tunnel (3,70 m)</t>
  </si>
  <si>
    <t>Tagrende</t>
  </si>
  <si>
    <t>Vindueskarm pr stk.</t>
  </si>
  <si>
    <t>Lampeholder teleskop m. beslag</t>
  </si>
  <si>
    <t>Veranda lukket, med dør, merpris, komplet, (under samme tag)</t>
  </si>
  <si>
    <t>Veranda med læsejl, merpris, komplet, (under samme tag)</t>
  </si>
  <si>
    <t>Veranda bagvægslukning med dør ( tillæg )</t>
  </si>
  <si>
    <t>Veranda termoloft</t>
  </si>
  <si>
    <t>Villa standard lukket bagvæg</t>
  </si>
  <si>
    <t>Veranda med læsejl komplet "Ekstern" (eget tag)</t>
  </si>
  <si>
    <t>I alt (Villa delen)</t>
  </si>
  <si>
    <t>Opstilling / gulv:</t>
  </si>
  <si>
    <t>Opstilling VILLA</t>
  </si>
  <si>
    <t>Opstilling Ekstern Veranda</t>
  </si>
  <si>
    <t>Montering Dør / Villa Skydedør</t>
  </si>
  <si>
    <t>Montering Termoloft</t>
  </si>
  <si>
    <t>Montering Tagrende</t>
  </si>
  <si>
    <t>Gulv Telt</t>
  </si>
  <si>
    <t>Gulv Tunnel</t>
  </si>
  <si>
    <t xml:space="preserve">Gulv til Ekstern Veranda </t>
  </si>
  <si>
    <t>I alt (Opstilling &amp; Gulv)</t>
  </si>
  <si>
    <t>Tillægs Ydelser:</t>
  </si>
  <si>
    <t>Villa bagvægs ændring 20-70cm</t>
  </si>
  <si>
    <t>Villa bagvægs ændring 70-199 cm</t>
  </si>
  <si>
    <t>Villa bagvægs ændring over 200 cm</t>
  </si>
  <si>
    <t>Vindue i bagvæg</t>
  </si>
  <si>
    <t>Serviceklap m. lynlås i bagvæg</t>
  </si>
  <si>
    <t xml:space="preserve">Veranda Specials: </t>
  </si>
  <si>
    <t>Bagvæg til veranda inkl stel til bagvæg</t>
  </si>
  <si>
    <t>Veranda bagvægs lukning ( tillæg )</t>
  </si>
  <si>
    <t>Veranda gavl/side, m/2 vindue oplukkelig</t>
  </si>
  <si>
    <t>Veranda front, m/ 2 x vindue oplukkelig  (-myggenet)</t>
  </si>
  <si>
    <t>Veranda front, m/dør + vindue oplukkelig (-myggenet)</t>
  </si>
  <si>
    <t>I alt (Tillægs ydelser)</t>
  </si>
  <si>
    <t>Dette er et tilbud. Forbehold for fejl og mangler.</t>
  </si>
  <si>
    <t>Link til villa B2B</t>
  </si>
  <si>
    <t>Isabella VILLA Tilbuds-beregningsark. 2025                                      Version 27-11-2024</t>
  </si>
  <si>
    <t>VILLA ETNA 370</t>
  </si>
  <si>
    <t>Termotag standard (3,70 m)</t>
  </si>
  <si>
    <t>Sandsække à ( 750 tag = 8stk )</t>
  </si>
  <si>
    <t xml:space="preserve">Gulv til Veranda </t>
  </si>
  <si>
    <t>Veranda gavl/side, m/3 vindue oplukkelig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</si>
</sst>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20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name val="Geneva"/>
    </font>
    <font>
      <b/>
      <sz val="36"/>
      <name val="Geneva"/>
    </font>
    <font>
      <b/>
      <sz val="14"/>
      <name val="Geneva"/>
    </font>
    <font>
      <sz val="14"/>
      <name val="Geneva"/>
    </font>
    <font>
      <sz val="12"/>
      <name val="Geneva"/>
    </font>
    <font>
      <b/>
      <sz val="12"/>
      <name val="Geneva"/>
    </font>
    <font>
      <sz val="14"/>
      <color theme="1"/>
      <name val="Geneva"/>
    </font>
    <font>
      <sz val="14"/>
      <color theme="1"/>
      <name val="Aptos Narrow"/>
      <family val="2"/>
      <scheme val="minor"/>
    </font>
    <font>
      <sz val="12"/>
      <color theme="1"/>
      <name val="Geneva"/>
    </font>
    <font>
      <u/>
      <sz val="12"/>
      <color theme="10"/>
      <name val="Aptos Narrow"/>
      <family val="2"/>
      <scheme val="minor"/>
    </font>
    <font>
      <b/>
      <sz val="12"/>
      <color theme="1"/>
      <name val="Geneva"/>
    </font>
    <font>
      <b/>
      <sz val="12"/>
      <color theme="1"/>
      <name val="Aptos Narrow"/>
      <family val="2"/>
      <scheme val="minor"/>
    </font>
    <font>
      <u/>
      <sz val="12"/>
      <color rgb="FF0070C0"/>
      <name val="Aptos Narrow"/>
      <family val="2"/>
      <scheme val="minor"/>
    </font>
    <font>
      <sz val="12"/>
      <color rgb="FF0070C0"/>
      <name val="Geneva"/>
    </font>
    <font>
      <sz val="12"/>
      <color rgb="FF0070C0"/>
      <name val="Aptos Narrow"/>
      <family val="2"/>
      <scheme val="minor"/>
    </font>
    <font>
      <sz val="10"/>
      <name val="Geneva"/>
    </font>
    <font>
      <u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2" fillId="2" borderId="1" xfId="1" applyFont="1" applyFill="1" applyBorder="1"/>
    <xf numFmtId="0" fontId="3" fillId="0" borderId="0" xfId="1" applyFont="1"/>
    <xf numFmtId="0" fontId="1" fillId="0" borderId="0" xfId="1"/>
    <xf numFmtId="0" fontId="4" fillId="0" borderId="2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6" fillId="0" borderId="0" xfId="1" applyFont="1" applyAlignment="1">
      <alignment horizontal="center"/>
    </xf>
    <xf numFmtId="0" fontId="4" fillId="3" borderId="1" xfId="1" applyFont="1" applyFill="1" applyBorder="1"/>
    <xf numFmtId="164" fontId="4" fillId="3" borderId="1" xfId="1" applyNumberFormat="1" applyFont="1" applyFill="1" applyBorder="1"/>
    <xf numFmtId="164" fontId="7" fillId="0" borderId="0" xfId="1" applyNumberFormat="1" applyFont="1" applyAlignment="1">
      <alignment horizontal="center"/>
    </xf>
    <xf numFmtId="164" fontId="7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/>
    <xf numFmtId="0" fontId="7" fillId="0" borderId="0" xfId="1" applyFont="1"/>
    <xf numFmtId="164" fontId="6" fillId="4" borderId="0" xfId="1" applyNumberFormat="1" applyFont="1" applyFill="1"/>
    <xf numFmtId="164" fontId="6" fillId="0" borderId="0" xfId="1" applyNumberFormat="1" applyFont="1"/>
    <xf numFmtId="0" fontId="10" fillId="0" borderId="0" xfId="1" applyFont="1" applyAlignment="1">
      <alignment horizontal="center"/>
    </xf>
    <xf numFmtId="4" fontId="7" fillId="5" borderId="0" xfId="1" applyNumberFormat="1" applyFont="1" applyFill="1"/>
    <xf numFmtId="0" fontId="7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6" fillId="6" borderId="0" xfId="1" applyFont="1" applyFill="1"/>
    <xf numFmtId="164" fontId="6" fillId="6" borderId="0" xfId="2" applyFont="1" applyFill="1"/>
    <xf numFmtId="0" fontId="10" fillId="4" borderId="9" xfId="1" applyFont="1" applyFill="1" applyBorder="1" applyAlignment="1" applyProtection="1">
      <alignment horizontal="center"/>
      <protection locked="0"/>
    </xf>
    <xf numFmtId="0" fontId="11" fillId="0" borderId="0" xfId="3" applyFill="1"/>
    <xf numFmtId="164" fontId="6" fillId="0" borderId="0" xfId="2" applyFont="1" applyFill="1"/>
    <xf numFmtId="0" fontId="1" fillId="7" borderId="0" xfId="1" applyFill="1"/>
    <xf numFmtId="0" fontId="11" fillId="6" borderId="0" xfId="3" applyFill="1"/>
    <xf numFmtId="0" fontId="10" fillId="8" borderId="9" xfId="1" applyFont="1" applyFill="1" applyBorder="1" applyAlignment="1" applyProtection="1">
      <alignment horizontal="center"/>
      <protection locked="0"/>
    </xf>
    <xf numFmtId="0" fontId="1" fillId="8" borderId="0" xfId="1" applyFill="1"/>
    <xf numFmtId="0" fontId="11" fillId="9" borderId="0" xfId="3" applyFill="1"/>
    <xf numFmtId="164" fontId="6" fillId="0" borderId="0" xfId="2" applyFont="1"/>
    <xf numFmtId="164" fontId="6" fillId="9" borderId="0" xfId="2" applyFont="1" applyFill="1"/>
    <xf numFmtId="0" fontId="7" fillId="0" borderId="10" xfId="1" applyFont="1" applyBorder="1"/>
    <xf numFmtId="164" fontId="7" fillId="0" borderId="11" xfId="2" applyFont="1" applyFill="1" applyBorder="1"/>
    <xf numFmtId="0" fontId="12" fillId="0" borderId="1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/>
    <xf numFmtId="0" fontId="6" fillId="0" borderId="0" xfId="1" applyFont="1"/>
    <xf numFmtId="164" fontId="7" fillId="0" borderId="0" xfId="2" applyFont="1" applyFill="1" applyBorder="1"/>
    <xf numFmtId="0" fontId="10" fillId="0" borderId="0" xfId="1" applyFont="1"/>
    <xf numFmtId="164" fontId="10" fillId="0" borderId="0" xfId="2" applyFont="1" applyFill="1"/>
    <xf numFmtId="0" fontId="11" fillId="8" borderId="0" xfId="3" applyFill="1"/>
    <xf numFmtId="164" fontId="6" fillId="8" borderId="0" xfId="2" applyFont="1" applyFill="1"/>
    <xf numFmtId="0" fontId="10" fillId="7" borderId="9" xfId="1" applyFont="1" applyFill="1" applyBorder="1" applyAlignment="1" applyProtection="1">
      <alignment horizontal="center"/>
      <protection locked="0"/>
    </xf>
    <xf numFmtId="0" fontId="10" fillId="7" borderId="0" xfId="1" applyFont="1" applyFill="1" applyAlignment="1">
      <alignment horizontal="center"/>
    </xf>
    <xf numFmtId="0" fontId="14" fillId="0" borderId="0" xfId="3" applyFont="1" applyFill="1"/>
    <xf numFmtId="164" fontId="15" fillId="0" borderId="0" xfId="2" applyFont="1" applyFill="1"/>
    <xf numFmtId="0" fontId="15" fillId="10" borderId="9" xfId="1" applyFont="1" applyFill="1" applyBorder="1" applyAlignment="1" applyProtection="1">
      <alignment horizontal="center"/>
      <protection locked="0"/>
    </xf>
    <xf numFmtId="0" fontId="15" fillId="0" borderId="0" xfId="1" applyFont="1" applyAlignment="1">
      <alignment horizontal="center"/>
    </xf>
    <xf numFmtId="0" fontId="16" fillId="0" borderId="0" xfId="1" applyFont="1"/>
    <xf numFmtId="0" fontId="16" fillId="10" borderId="0" xfId="1" applyFont="1" applyFill="1"/>
    <xf numFmtId="0" fontId="10" fillId="10" borderId="9" xfId="1" applyFont="1" applyFill="1" applyBorder="1" applyAlignment="1" applyProtection="1">
      <alignment horizontal="center"/>
      <protection locked="0"/>
    </xf>
    <xf numFmtId="0" fontId="1" fillId="10" borderId="0" xfId="1" applyFill="1"/>
    <xf numFmtId="0" fontId="12" fillId="7" borderId="11" xfId="1" applyFont="1" applyFill="1" applyBorder="1" applyAlignment="1">
      <alignment horizontal="center"/>
    </xf>
    <xf numFmtId="0" fontId="13" fillId="7" borderId="0" xfId="1" applyFont="1" applyFill="1"/>
    <xf numFmtId="22" fontId="17" fillId="0" borderId="0" xfId="1" applyNumberFormat="1" applyFont="1" applyAlignment="1">
      <alignment horizontal="center"/>
    </xf>
    <xf numFmtId="22" fontId="17" fillId="0" borderId="0" xfId="1" applyNumberFormat="1" applyFont="1"/>
    <xf numFmtId="0" fontId="18" fillId="0" borderId="0" xfId="3" applyFont="1" applyFill="1"/>
    <xf numFmtId="0" fontId="19" fillId="0" borderId="0" xfId="1" applyFont="1"/>
    <xf numFmtId="4" fontId="6" fillId="0" borderId="0" xfId="1" applyNumberFormat="1" applyFont="1"/>
    <xf numFmtId="0" fontId="17" fillId="0" borderId="0" xfId="1" applyFont="1"/>
    <xf numFmtId="0" fontId="11" fillId="0" borderId="0" xfId="3"/>
    <xf numFmtId="0" fontId="10" fillId="6" borderId="0" xfId="1" applyFont="1" applyFill="1" applyAlignment="1">
      <alignment horizontal="center"/>
    </xf>
    <xf numFmtId="0" fontId="7" fillId="5" borderId="0" xfId="1" applyFont="1" applyFill="1"/>
    <xf numFmtId="0" fontId="6" fillId="10" borderId="0" xfId="1" applyFont="1" applyFill="1"/>
    <xf numFmtId="164" fontId="6" fillId="10" borderId="0" xfId="2" applyFont="1" applyFill="1"/>
    <xf numFmtId="0" fontId="10" fillId="10" borderId="0" xfId="1" applyFont="1" applyFill="1" applyAlignment="1">
      <alignment horizontal="center"/>
    </xf>
    <xf numFmtId="0" fontId="11" fillId="10" borderId="0" xfId="3" applyFill="1"/>
    <xf numFmtId="0" fontId="18" fillId="0" borderId="0" xfId="3" applyFont="1"/>
    <xf numFmtId="0" fontId="3" fillId="0" borderId="0" xfId="1" applyFont="1" applyAlignment="1">
      <alignment horizontal="center"/>
    </xf>
    <xf numFmtId="0" fontId="4" fillId="0" borderId="3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4" fontId="2" fillId="2" borderId="1" xfId="1" applyNumberFormat="1" applyFont="1" applyFill="1" applyBorder="1"/>
  </cellXfs>
  <cellStyles count="4">
    <cellStyle name="Komma 2" xfId="2" xr:uid="{BE1427C3-6CEF-4BC2-936E-6DF3BCF1F092}"/>
    <cellStyle name="Link 2" xfId="3" xr:uid="{21CDECAE-5EA7-458B-AD47-D82BFE0A6281}"/>
    <cellStyle name="Normal" xfId="0" builtinId="0"/>
    <cellStyle name="Normal 2" xfId="1" xr:uid="{2D519426-77F6-4D43-BE3C-D3B75E01D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X_AQqGBj7lUvrULKh-H9AZci0czhiaQb" TargetMode="External"/><Relationship Id="rId13" Type="http://schemas.openxmlformats.org/officeDocument/2006/relationships/hyperlink" Target="https://drive.google.com/open?id=1hF3sHIig-88sv_O8CtJRektFObP8rHiN" TargetMode="External"/><Relationship Id="rId18" Type="http://schemas.openxmlformats.org/officeDocument/2006/relationships/hyperlink" Target="https://drive.google.com/file/d/1e5vrmIfrk402Q1V3Wjb4N7Ovdb15a2-2/view?usp=sharing" TargetMode="External"/><Relationship Id="rId26" Type="http://schemas.openxmlformats.org/officeDocument/2006/relationships/hyperlink" Target="https://drive.google.com/file/d/1e5vrmIfrk402Q1V3Wjb4N7Ovdb15a2-2/view?usp=sharing" TargetMode="External"/><Relationship Id="rId3" Type="http://schemas.openxmlformats.org/officeDocument/2006/relationships/hyperlink" Target="https://drive.google.com/open?id=1yre-YFVTUPWN5iV2hvZ2MI71Qr0NMF9c" TargetMode="External"/><Relationship Id="rId21" Type="http://schemas.openxmlformats.org/officeDocument/2006/relationships/hyperlink" Target="https://drive.google.com/open?id=1OOr0p-Dt5PP9ZSmCZDrcYWBV4_ZHwFn0" TargetMode="External"/><Relationship Id="rId7" Type="http://schemas.openxmlformats.org/officeDocument/2006/relationships/hyperlink" Target="https://drive.google.com/open?id=1ELurZTLWiGInxkeyfpDd7BOhVIAlzRq3" TargetMode="External"/><Relationship Id="rId12" Type="http://schemas.openxmlformats.org/officeDocument/2006/relationships/hyperlink" Target="https://drive.google.com/open?id=1HkvOZfqfhemMombUQz2lAZA5HiTZUeRY" TargetMode="External"/><Relationship Id="rId17" Type="http://schemas.openxmlformats.org/officeDocument/2006/relationships/hyperlink" Target="https://drive.google.com/open?id=1NzEMTDPJcLF8dApFFc5hKO8iwWyNr_o6" TargetMode="External"/><Relationship Id="rId25" Type="http://schemas.openxmlformats.org/officeDocument/2006/relationships/hyperlink" Target="https://drive.google.com/open?id=13h3Yg3w9YM6JgG0X_rTBueQadFuVJehf" TargetMode="External"/><Relationship Id="rId2" Type="http://schemas.openxmlformats.org/officeDocument/2006/relationships/hyperlink" Target="https://drive.google.com/open?id=1eYVqBJo48USsstRyCmeFsHmaoYLd8LoK" TargetMode="External"/><Relationship Id="rId16" Type="http://schemas.openxmlformats.org/officeDocument/2006/relationships/hyperlink" Target="https://b2bshop.isabella.net/webshop-dk/villa" TargetMode="External"/><Relationship Id="rId20" Type="http://schemas.openxmlformats.org/officeDocument/2006/relationships/hyperlink" Target="https://drive.google.com/file/d/1GmPUcLFjQJLDZF79bv7PDa2mn3mvexVW/view?usp=sharing" TargetMode="External"/><Relationship Id="rId1" Type="http://schemas.openxmlformats.org/officeDocument/2006/relationships/hyperlink" Target="https://drive.google.com/open?id=1QMrumnzPVZ0n3aUPwum9or876-ryYfYE" TargetMode="External"/><Relationship Id="rId6" Type="http://schemas.openxmlformats.org/officeDocument/2006/relationships/hyperlink" Target="https://drive.google.com/open?id=15ozhhdiJOggoPlCPKeNn0b9-2slKJg86" TargetMode="External"/><Relationship Id="rId11" Type="http://schemas.openxmlformats.org/officeDocument/2006/relationships/hyperlink" Target="https://drive.google.com/open?id=1VWqYSJTpbjvPWkFEVOY4cqMeVFIw7QUE" TargetMode="External"/><Relationship Id="rId24" Type="http://schemas.openxmlformats.org/officeDocument/2006/relationships/hyperlink" Target="https://drive.google.com/open?id=1XBkTcynMHQhIBcPWRAFIQ5fjjZVPlQ-5" TargetMode="External"/><Relationship Id="rId5" Type="http://schemas.openxmlformats.org/officeDocument/2006/relationships/hyperlink" Target="https://drive.google.com/open?id=1gOukANLy3th1tgr4FVxs9L_lm0zZcSkH" TargetMode="External"/><Relationship Id="rId15" Type="http://schemas.openxmlformats.org/officeDocument/2006/relationships/hyperlink" Target="https://drive.google.com/open?id=13h3Yg3w9YM6JgG0X_rTBueQadFuVJehf" TargetMode="External"/><Relationship Id="rId23" Type="http://schemas.openxmlformats.org/officeDocument/2006/relationships/hyperlink" Target="https://drive.google.com/open?id=1XBkTcynMHQhIBcPWRAFIQ5fjjZVPlQ-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T1V9KymgO3M-9T-rKiIRcGT_7RdoT7zW" TargetMode="External"/><Relationship Id="rId19" Type="http://schemas.openxmlformats.org/officeDocument/2006/relationships/hyperlink" Target="https://drive.google.com/file/d/1Nyt0M-yP6-GWh9vps8cNOmSAE4as2Lwo/view?usp=sharing" TargetMode="External"/><Relationship Id="rId4" Type="http://schemas.openxmlformats.org/officeDocument/2006/relationships/hyperlink" Target="https://drive.google.com/open?id=1yre-YFVTUPWN5iV2hvZ2MI71Qr0NMF9c" TargetMode="External"/><Relationship Id="rId9" Type="http://schemas.openxmlformats.org/officeDocument/2006/relationships/hyperlink" Target="https://drive.google.com/open?id=1VkgHqSG7yOq3Ed4PD3c88pSnWm4kqFv3" TargetMode="External"/><Relationship Id="rId14" Type="http://schemas.openxmlformats.org/officeDocument/2006/relationships/hyperlink" Target="https://drive.google.com/open?id=1Q_5B1nsFC_S8KSxaaBsc4LxL9d6ZjXRt" TargetMode="External"/><Relationship Id="rId22" Type="http://schemas.openxmlformats.org/officeDocument/2006/relationships/hyperlink" Target="https://drive.google.com/open?id=1uzhcEQpatAKDWMY8jdKKOm3RsiJeWaB0" TargetMode="External"/><Relationship Id="rId27" Type="http://schemas.openxmlformats.org/officeDocument/2006/relationships/hyperlink" Target="https://drive.google.com/open?id=1qqxp0dXL1pYpowQI1D1YjG0rVBNkImB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1V9KymgO3M-9T-rKiIRcGT_7RdoT7zW" TargetMode="External"/><Relationship Id="rId13" Type="http://schemas.openxmlformats.org/officeDocument/2006/relationships/hyperlink" Target="https://drive.google.com/open?id=13h3Yg3w9YM6JgG0X_rTBueQadFuVJehf" TargetMode="External"/><Relationship Id="rId18" Type="http://schemas.openxmlformats.org/officeDocument/2006/relationships/hyperlink" Target="https://drive.google.com/file/d/10iKXgidijYQKSRFCArHN4rk5wcFeyv0D/view?usp=sharing" TargetMode="External"/><Relationship Id="rId3" Type="http://schemas.openxmlformats.org/officeDocument/2006/relationships/hyperlink" Target="https://drive.google.com/open?id=1yre-YFVTUPWN5iV2hvZ2MI71Qr0NMF9c" TargetMode="External"/><Relationship Id="rId21" Type="http://schemas.openxmlformats.org/officeDocument/2006/relationships/hyperlink" Target="https://drive.google.com/open?id=1XBkTcynMHQhIBcPWRAFIQ5fjjZVPlQ-5" TargetMode="External"/><Relationship Id="rId7" Type="http://schemas.openxmlformats.org/officeDocument/2006/relationships/hyperlink" Target="https://drive.google.com/open?id=1VkgHqSG7yOq3Ed4PD3c88pSnWm4kqFv3" TargetMode="External"/><Relationship Id="rId12" Type="http://schemas.openxmlformats.org/officeDocument/2006/relationships/hyperlink" Target="https://drive.google.com/open?id=1Q_5B1nsFC_S8KSxaaBsc4LxL9d6ZjXRt" TargetMode="External"/><Relationship Id="rId17" Type="http://schemas.openxmlformats.org/officeDocument/2006/relationships/hyperlink" Target="https://drive.google.com/open?id=1HkvOZfqfhemMombUQz2lAZA5HiTZUeRY" TargetMode="External"/><Relationship Id="rId2" Type="http://schemas.openxmlformats.org/officeDocument/2006/relationships/hyperlink" Target="https://drive.google.com/open?id=1eYVqBJo48USsstRyCmeFsHmaoYLd8LoK" TargetMode="External"/><Relationship Id="rId16" Type="http://schemas.openxmlformats.org/officeDocument/2006/relationships/hyperlink" Target="https://drive.google.com/file/d/1e5vrmIfrk402Q1V3Wjb4N7Ovdb15a2-2/view?usp=sharing" TargetMode="External"/><Relationship Id="rId20" Type="http://schemas.openxmlformats.org/officeDocument/2006/relationships/hyperlink" Target="https://drive.google.com/open?id=1XBkTcynMHQhIBcPWRAFIQ5fjjZVPlQ-5" TargetMode="External"/><Relationship Id="rId1" Type="http://schemas.openxmlformats.org/officeDocument/2006/relationships/hyperlink" Target="https://drive.google.com/open?id=1QMrumnzPVZ0n3aUPwum9or876-ryYfYE" TargetMode="External"/><Relationship Id="rId6" Type="http://schemas.openxmlformats.org/officeDocument/2006/relationships/hyperlink" Target="https://drive.google.com/file/d/1jMoBHneV5mZiGyztlqzSyG-wlWwgT40Q/view?usp=share_link" TargetMode="External"/><Relationship Id="rId11" Type="http://schemas.openxmlformats.org/officeDocument/2006/relationships/hyperlink" Target="https://drive.google.com/open?id=1hF3sHIig-88sv_O8CtJRektFObP8rHiN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open?id=15ozhhdiJOggoPlCPKeNn0b9-2slKJg86" TargetMode="External"/><Relationship Id="rId15" Type="http://schemas.openxmlformats.org/officeDocument/2006/relationships/hyperlink" Target="https://drive.google.com/open?id=1NzEMTDPJcLF8dApFFc5hKO8iwWyNr_o6" TargetMode="External"/><Relationship Id="rId23" Type="http://schemas.openxmlformats.org/officeDocument/2006/relationships/hyperlink" Target="https://drive.google.com/file/d/1e5vrmIfrk402Q1V3Wjb4N7Ovdb15a2-2/view?usp=sharing" TargetMode="External"/><Relationship Id="rId10" Type="http://schemas.openxmlformats.org/officeDocument/2006/relationships/hyperlink" Target="https://drive.google.com/open?id=1qqxp0dXL1pYpowQI1D1YjG0rVBNkImB3" TargetMode="External"/><Relationship Id="rId19" Type="http://schemas.openxmlformats.org/officeDocument/2006/relationships/hyperlink" Target="https://drive.google.com/file/d/1Nyt0M-yP6-GWh9vps8cNOmSAE4as2Lwo/view?usp=sharing" TargetMode="External"/><Relationship Id="rId4" Type="http://schemas.openxmlformats.org/officeDocument/2006/relationships/hyperlink" Target="https://drive.google.com/open?id=1gOukANLy3th1tgr4FVxs9L_lm0zZcSkH" TargetMode="External"/><Relationship Id="rId9" Type="http://schemas.openxmlformats.org/officeDocument/2006/relationships/hyperlink" Target="https://drive.google.com/open?id=1VWqYSJTpbjvPWkFEVOY4cqMeVFIw7QUE" TargetMode="External"/><Relationship Id="rId14" Type="http://schemas.openxmlformats.org/officeDocument/2006/relationships/hyperlink" Target="https://b2bshop.isabella.net/webshop-dk/villa" TargetMode="External"/><Relationship Id="rId22" Type="http://schemas.openxmlformats.org/officeDocument/2006/relationships/hyperlink" Target="https://drive.google.com/open?id=13h3Yg3w9YM6JgG0X_rTBueQadFuVJeh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4241-F8C4-4E76-AC4F-865D574F5AAD}">
  <sheetPr>
    <tabColor rgb="FFFFFF00"/>
    <pageSetUpPr fitToPage="1"/>
  </sheetPr>
  <dimension ref="A1:CZ204"/>
  <sheetViews>
    <sheetView tabSelected="1" zoomScale="80" zoomScaleNormal="80" workbookViewId="0">
      <pane xSplit="1" ySplit="11" topLeftCell="B12" activePane="bottomRight" state="frozen"/>
      <selection pane="topRight" activeCell="B1" sqref="B1"/>
      <selection pane="bottomLeft" activeCell="A10" sqref="A10"/>
      <selection pane="bottomRight" activeCell="P2" sqref="P2"/>
    </sheetView>
  </sheetViews>
  <sheetFormatPr defaultColWidth="12.36328125" defaultRowHeight="16" outlineLevelRow="1" outlineLevelCol="1"/>
  <cols>
    <col min="1" max="1" width="74.453125" style="39" customWidth="1"/>
    <col min="2" max="2" width="28.54296875" style="39" customWidth="1"/>
    <col min="3" max="3" width="39.453125" style="39" hidden="1" customWidth="1"/>
    <col min="4" max="4" width="23.36328125" style="39" customWidth="1" outlineLevel="1"/>
    <col min="5" max="5" width="6.54296875" style="18" customWidth="1" outlineLevel="1"/>
    <col min="6" max="6" width="4" style="18" customWidth="1"/>
    <col min="7" max="7" width="22.6328125" style="39" customWidth="1" outlineLevel="1"/>
    <col min="8" max="8" width="6.54296875" style="18" customWidth="1" outlineLevel="1"/>
    <col min="9" max="9" width="4" style="18" customWidth="1"/>
    <col min="10" max="10" width="21" style="41" customWidth="1" outlineLevel="1"/>
    <col min="11" max="11" width="6.54296875" style="18" customWidth="1" outlineLevel="1"/>
    <col min="12" max="12" width="4" style="18" customWidth="1"/>
    <col min="13" max="13" width="21" style="41" customWidth="1" outlineLevel="1"/>
    <col min="14" max="14" width="6.54296875" style="18" customWidth="1" outlineLevel="1"/>
    <col min="15" max="15" width="4" style="18" customWidth="1"/>
    <col min="16" max="16" width="21" style="41" customWidth="1" outlineLevel="1"/>
    <col min="17" max="17" width="6.36328125" style="18" customWidth="1" outlineLevel="1"/>
    <col min="18" max="16384" width="12.36328125" style="3"/>
  </cols>
  <sheetData>
    <row r="1" spans="1:66" ht="24.9" customHeight="1">
      <c r="A1" s="1" t="s">
        <v>0</v>
      </c>
      <c r="B1" s="1"/>
      <c r="C1" s="1"/>
      <c r="D1" s="71" t="s">
        <v>1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8">
        <v>45667</v>
      </c>
      <c r="Q1" s="2"/>
    </row>
    <row r="2" spans="1:66" ht="24.9" customHeight="1">
      <c r="A2" s="4" t="s">
        <v>2</v>
      </c>
      <c r="B2" s="72" t="s">
        <v>3</v>
      </c>
      <c r="C2" s="73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2"/>
    </row>
    <row r="3" spans="1:66" ht="56.25" customHeight="1" outlineLevel="1">
      <c r="A3" s="6"/>
      <c r="B3" s="74"/>
      <c r="C3" s="75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2"/>
      <c r="Q3" s="2"/>
    </row>
    <row r="4" spans="1:66" ht="18" outlineLevel="1">
      <c r="A4" s="5" t="s">
        <v>4</v>
      </c>
      <c r="B4" s="72" t="s">
        <v>5</v>
      </c>
      <c r="C4" s="7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66" ht="57.75" customHeight="1" outlineLevel="1">
      <c r="A5" s="7"/>
      <c r="B5" s="74"/>
      <c r="C5" s="75"/>
      <c r="D5" s="76" t="s">
        <v>6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66" s="14" customFormat="1" ht="21.9" customHeight="1">
      <c r="A6" s="9" t="s">
        <v>7</v>
      </c>
      <c r="B6" s="10">
        <f>B7+B8+B9</f>
        <v>0</v>
      </c>
      <c r="C6" s="11" t="s">
        <v>8</v>
      </c>
      <c r="D6" s="12">
        <f>D7+D8+D9</f>
        <v>0</v>
      </c>
      <c r="E6" s="13"/>
      <c r="F6" s="13"/>
      <c r="G6" s="12">
        <f>G7+G8+G9</f>
        <v>0</v>
      </c>
      <c r="H6" s="13"/>
      <c r="I6" s="13"/>
      <c r="J6" s="12">
        <f>J7+J8+J9</f>
        <v>0</v>
      </c>
      <c r="K6" s="13"/>
      <c r="L6" s="13"/>
      <c r="M6" s="12">
        <f>M7+M8+M9</f>
        <v>0</v>
      </c>
      <c r="N6" s="13"/>
      <c r="O6" s="13"/>
      <c r="P6" s="12">
        <f>P7+P8+P9</f>
        <v>0</v>
      </c>
      <c r="Q6" s="13"/>
    </row>
    <row r="7" spans="1:66">
      <c r="A7" s="15" t="s">
        <v>9</v>
      </c>
      <c r="B7" s="16">
        <f>B30</f>
        <v>0</v>
      </c>
      <c r="C7" s="17"/>
      <c r="D7" s="17">
        <f>D30</f>
        <v>0</v>
      </c>
      <c r="G7" s="17">
        <f>G30</f>
        <v>0</v>
      </c>
      <c r="J7" s="17">
        <f>J30</f>
        <v>0</v>
      </c>
      <c r="M7" s="17">
        <f>M30</f>
        <v>0</v>
      </c>
      <c r="P7" s="17">
        <f>P30</f>
        <v>0</v>
      </c>
      <c r="S7" s="15"/>
    </row>
    <row r="8" spans="1:66">
      <c r="A8" s="15" t="s">
        <v>10</v>
      </c>
      <c r="B8" s="16">
        <f>B42</f>
        <v>0</v>
      </c>
      <c r="C8" s="17"/>
      <c r="D8" s="17">
        <f>D42</f>
        <v>0</v>
      </c>
      <c r="G8" s="17">
        <f>G42</f>
        <v>0</v>
      </c>
      <c r="J8" s="17">
        <f>J42</f>
        <v>0</v>
      </c>
      <c r="M8" s="17">
        <f>M42</f>
        <v>0</v>
      </c>
      <c r="P8" s="17">
        <f>P42</f>
        <v>0</v>
      </c>
    </row>
    <row r="9" spans="1:66">
      <c r="A9" s="15" t="s">
        <v>11</v>
      </c>
      <c r="B9" s="16">
        <f>B59</f>
        <v>0</v>
      </c>
      <c r="C9" s="17"/>
      <c r="D9" s="17">
        <f>D59</f>
        <v>0</v>
      </c>
      <c r="G9" s="17">
        <f>G59</f>
        <v>0</v>
      </c>
      <c r="J9" s="17">
        <f>J59</f>
        <v>0</v>
      </c>
      <c r="M9" s="17">
        <f>M59</f>
        <v>0</v>
      </c>
      <c r="P9" s="17">
        <f>P59</f>
        <v>0</v>
      </c>
    </row>
    <row r="11" spans="1:66">
      <c r="A11" s="19" t="s">
        <v>12</v>
      </c>
      <c r="B11" s="15"/>
      <c r="C11" s="15"/>
      <c r="D11" s="20" t="s">
        <v>13</v>
      </c>
      <c r="E11" s="21" t="s">
        <v>14</v>
      </c>
      <c r="G11" s="20" t="s">
        <v>15</v>
      </c>
      <c r="H11" s="21" t="s">
        <v>14</v>
      </c>
      <c r="J11" s="20" t="s">
        <v>16</v>
      </c>
      <c r="K11" s="21" t="s">
        <v>14</v>
      </c>
      <c r="M11" s="20" t="s">
        <v>17</v>
      </c>
      <c r="N11" s="21" t="s">
        <v>14</v>
      </c>
      <c r="P11" s="20" t="s">
        <v>18</v>
      </c>
      <c r="Q11" s="21" t="s">
        <v>14</v>
      </c>
    </row>
    <row r="12" spans="1:66">
      <c r="A12" s="22" t="s">
        <v>19</v>
      </c>
      <c r="B12" s="23">
        <f>D12*E12+G12*H12+J12*K12+M12*N12+P12*Q12</f>
        <v>0</v>
      </c>
      <c r="C12" s="23"/>
      <c r="D12" s="23">
        <v>64981</v>
      </c>
      <c r="E12" s="24"/>
      <c r="G12" s="23">
        <v>70924</v>
      </c>
      <c r="H12" s="24"/>
      <c r="J12" s="23">
        <v>77965</v>
      </c>
      <c r="K12" s="24"/>
      <c r="M12" s="23">
        <v>85064</v>
      </c>
      <c r="N12" s="24"/>
      <c r="P12" s="23">
        <v>91592</v>
      </c>
      <c r="Q12" s="24"/>
    </row>
    <row r="13" spans="1:66" s="27" customFormat="1">
      <c r="A13" s="25" t="s">
        <v>20</v>
      </c>
      <c r="B13" s="26">
        <f>D13*E13+G13*H13+J13*K13+M13*N13+P13*Q13</f>
        <v>0</v>
      </c>
      <c r="C13" s="26"/>
      <c r="D13" s="26">
        <v>1825</v>
      </c>
      <c r="E13" s="24"/>
      <c r="F13" s="18"/>
      <c r="G13" s="26">
        <v>1825</v>
      </c>
      <c r="H13" s="24"/>
      <c r="I13" s="18"/>
      <c r="J13" s="26">
        <v>1825</v>
      </c>
      <c r="K13" s="24"/>
      <c r="L13" s="18"/>
      <c r="M13" s="26">
        <v>1825</v>
      </c>
      <c r="N13" s="24"/>
      <c r="O13" s="18"/>
      <c r="P13" s="26">
        <v>1825</v>
      </c>
      <c r="Q13" s="2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>
      <c r="A14" s="28" t="s">
        <v>21</v>
      </c>
      <c r="B14" s="23">
        <f>D14*E14+G14*H14+J14*K14+M14*N14+P14*Q14</f>
        <v>0</v>
      </c>
      <c r="C14" s="23"/>
      <c r="D14" s="23">
        <v>925</v>
      </c>
      <c r="E14" s="24"/>
      <c r="G14" s="23">
        <v>925</v>
      </c>
      <c r="H14" s="24"/>
      <c r="J14" s="23">
        <v>925</v>
      </c>
      <c r="K14" s="24"/>
      <c r="M14" s="23">
        <v>925</v>
      </c>
      <c r="N14" s="24"/>
      <c r="P14" s="23">
        <v>925</v>
      </c>
      <c r="Q14" s="24"/>
    </row>
    <row r="15" spans="1:66">
      <c r="A15" s="25" t="s">
        <v>22</v>
      </c>
      <c r="B15" s="26">
        <f t="shared" ref="B15:B29" si="0">D15*E15+G15*H15+J15*K15+M15*N15+P15*Q15</f>
        <v>0</v>
      </c>
      <c r="C15" s="26"/>
      <c r="D15" s="26">
        <v>3760</v>
      </c>
      <c r="E15" s="24"/>
      <c r="G15" s="26">
        <v>4270</v>
      </c>
      <c r="H15" s="24"/>
      <c r="J15" s="26">
        <v>4890</v>
      </c>
      <c r="K15" s="24"/>
      <c r="M15" s="26">
        <v>5442</v>
      </c>
      <c r="N15" s="24"/>
      <c r="P15" s="26">
        <v>6107</v>
      </c>
      <c r="Q15" s="24"/>
    </row>
    <row r="16" spans="1:66">
      <c r="A16" s="28" t="s">
        <v>23</v>
      </c>
      <c r="B16" s="23">
        <f t="shared" si="0"/>
        <v>0</v>
      </c>
      <c r="C16" s="23"/>
      <c r="D16" s="23">
        <v>4814</v>
      </c>
      <c r="E16" s="24"/>
      <c r="G16" s="23">
        <v>4814</v>
      </c>
      <c r="H16" s="24"/>
      <c r="J16" s="23">
        <v>4814</v>
      </c>
      <c r="K16" s="24"/>
      <c r="M16" s="23">
        <v>4814</v>
      </c>
      <c r="N16" s="24"/>
      <c r="P16" s="23">
        <v>4814</v>
      </c>
      <c r="Q16" s="24"/>
    </row>
    <row r="17" spans="1:66">
      <c r="A17" s="25" t="s">
        <v>24</v>
      </c>
      <c r="B17" s="26">
        <f t="shared" si="0"/>
        <v>0</v>
      </c>
      <c r="C17" s="26"/>
      <c r="D17" s="26">
        <v>5393</v>
      </c>
      <c r="E17" s="24"/>
      <c r="G17" s="26">
        <v>5393</v>
      </c>
      <c r="H17" s="24"/>
      <c r="J17" s="26">
        <v>5393</v>
      </c>
      <c r="K17" s="24"/>
      <c r="M17" s="26">
        <v>5393</v>
      </c>
      <c r="N17" s="24"/>
      <c r="P17" s="26">
        <v>5393</v>
      </c>
      <c r="Q17" s="24"/>
    </row>
    <row r="18" spans="1:66">
      <c r="A18" s="28" t="s">
        <v>25</v>
      </c>
      <c r="B18" s="23">
        <f>D18*E18+G18*H18+J18*K18+M18*N18+P18*Q18</f>
        <v>0</v>
      </c>
      <c r="C18" s="23"/>
      <c r="D18" s="23">
        <v>355</v>
      </c>
      <c r="E18" s="24">
        <f>IF(E12&gt;0,E12*5,0)</f>
        <v>0</v>
      </c>
      <c r="G18" s="23">
        <v>355</v>
      </c>
      <c r="H18" s="24">
        <f>IF(H12&gt;0,H12*6,0)</f>
        <v>0</v>
      </c>
      <c r="J18" s="23">
        <v>355</v>
      </c>
      <c r="K18" s="24">
        <f>IF(K12&gt;0,K12*7,0)</f>
        <v>0</v>
      </c>
      <c r="M18" s="23">
        <v>355</v>
      </c>
      <c r="N18" s="24">
        <f>IF(N12&gt;0,N12*8,0)</f>
        <v>0</v>
      </c>
      <c r="P18" s="23">
        <v>355</v>
      </c>
      <c r="Q18" s="24">
        <f>IF(Q12&gt;0,Q12*9,0)</f>
        <v>0</v>
      </c>
    </row>
    <row r="19" spans="1:66" s="30" customFormat="1" hidden="1">
      <c r="A19" s="25" t="s">
        <v>26</v>
      </c>
      <c r="B19" s="26">
        <f t="shared" si="0"/>
        <v>0</v>
      </c>
      <c r="C19" s="26"/>
      <c r="D19" s="26">
        <v>0</v>
      </c>
      <c r="E19" s="29"/>
      <c r="F19" s="18"/>
      <c r="G19" s="26">
        <v>0</v>
      </c>
      <c r="H19" s="29"/>
      <c r="I19" s="18"/>
      <c r="J19" s="26">
        <v>0</v>
      </c>
      <c r="K19" s="29"/>
      <c r="L19" s="18"/>
      <c r="M19" s="26">
        <v>0</v>
      </c>
      <c r="N19" s="29"/>
      <c r="O19" s="18"/>
      <c r="P19" s="26">
        <v>0</v>
      </c>
      <c r="Q19" s="29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s="30" customFormat="1" ht="18" hidden="1" customHeight="1">
      <c r="A20" s="25" t="s">
        <v>27</v>
      </c>
      <c r="B20" s="26">
        <f t="shared" si="0"/>
        <v>0</v>
      </c>
      <c r="C20" s="26"/>
      <c r="D20" s="26">
        <v>0</v>
      </c>
      <c r="E20" s="29"/>
      <c r="F20" s="18"/>
      <c r="G20" s="26">
        <v>0</v>
      </c>
      <c r="H20" s="29"/>
      <c r="I20" s="18"/>
      <c r="J20" s="26">
        <v>0</v>
      </c>
      <c r="K20" s="29"/>
      <c r="L20" s="18"/>
      <c r="M20" s="26">
        <v>0</v>
      </c>
      <c r="N20" s="29"/>
      <c r="O20" s="18"/>
      <c r="P20" s="26">
        <v>0</v>
      </c>
      <c r="Q20" s="29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>
      <c r="A21" s="25" t="s">
        <v>28</v>
      </c>
      <c r="B21" s="26">
        <f t="shared" si="0"/>
        <v>0</v>
      </c>
      <c r="C21" s="26"/>
      <c r="D21" s="26">
        <v>5475</v>
      </c>
      <c r="E21" s="24"/>
      <c r="G21" s="26">
        <v>6225</v>
      </c>
      <c r="H21" s="24"/>
      <c r="J21" s="26">
        <v>7025</v>
      </c>
      <c r="K21" s="24"/>
      <c r="M21" s="26">
        <v>7775</v>
      </c>
      <c r="N21" s="24"/>
      <c r="P21" s="26">
        <v>8575</v>
      </c>
      <c r="Q21" s="24"/>
    </row>
    <row r="22" spans="1:66">
      <c r="A22" s="28" t="s">
        <v>29</v>
      </c>
      <c r="B22" s="23">
        <f t="shared" si="0"/>
        <v>0</v>
      </c>
      <c r="C22" s="23"/>
      <c r="D22" s="23">
        <v>715</v>
      </c>
      <c r="E22" s="24"/>
      <c r="G22" s="23">
        <v>715</v>
      </c>
      <c r="H22" s="24"/>
      <c r="J22" s="23">
        <v>715</v>
      </c>
      <c r="K22" s="24"/>
      <c r="M22" s="23">
        <v>715</v>
      </c>
      <c r="N22" s="24"/>
      <c r="P22" s="23">
        <v>715</v>
      </c>
      <c r="Q22" s="24"/>
    </row>
    <row r="23" spans="1:66">
      <c r="A23" s="25" t="s">
        <v>30</v>
      </c>
      <c r="B23" s="26">
        <f t="shared" si="0"/>
        <v>0</v>
      </c>
      <c r="C23" s="26"/>
      <c r="D23" s="26">
        <v>685</v>
      </c>
      <c r="E23" s="24"/>
      <c r="G23" s="26">
        <v>685</v>
      </c>
      <c r="H23" s="24"/>
      <c r="J23" s="26">
        <v>685</v>
      </c>
      <c r="K23" s="24"/>
      <c r="M23" s="26">
        <v>685</v>
      </c>
      <c r="N23" s="24"/>
      <c r="P23" s="26">
        <v>685</v>
      </c>
      <c r="Q23" s="24"/>
    </row>
    <row r="24" spans="1:66">
      <c r="A24" s="28" t="s">
        <v>31</v>
      </c>
      <c r="B24" s="23">
        <f t="shared" si="0"/>
        <v>0</v>
      </c>
      <c r="C24" s="23"/>
      <c r="D24" s="23"/>
      <c r="E24" s="24"/>
      <c r="G24" s="23"/>
      <c r="H24" s="24"/>
      <c r="J24" s="23">
        <v>10121</v>
      </c>
      <c r="K24" s="24"/>
      <c r="M24" s="23">
        <v>10121</v>
      </c>
      <c r="N24" s="24"/>
      <c r="P24" s="23">
        <v>10121</v>
      </c>
      <c r="Q24" s="24"/>
    </row>
    <row r="25" spans="1:66">
      <c r="A25" s="25" t="s">
        <v>32</v>
      </c>
      <c r="B25" s="26">
        <f>D25*E25+G25*H25+J25*K25+M25*N25+P25*Q25</f>
        <v>0</v>
      </c>
      <c r="C25" s="26"/>
      <c r="D25" s="26"/>
      <c r="E25" s="24"/>
      <c r="G25" s="26"/>
      <c r="H25" s="24"/>
      <c r="J25" s="26">
        <v>1898</v>
      </c>
      <c r="K25" s="24"/>
      <c r="M25" s="26">
        <v>1898</v>
      </c>
      <c r="N25" s="24"/>
      <c r="P25" s="26">
        <v>1898</v>
      </c>
      <c r="Q25" s="24"/>
    </row>
    <row r="26" spans="1:66" s="27" customFormat="1">
      <c r="A26" s="28" t="s">
        <v>33</v>
      </c>
      <c r="B26" s="23">
        <f t="shared" ref="B26:B27" si="1">D26*E26+G26*H26+J26*K26+M26*N26+P26*Q26</f>
        <v>0</v>
      </c>
      <c r="C26" s="23"/>
      <c r="D26" s="23">
        <v>1000</v>
      </c>
      <c r="E26" s="24"/>
      <c r="F26" s="18"/>
      <c r="G26" s="23">
        <v>1000</v>
      </c>
      <c r="H26" s="24"/>
      <c r="I26" s="18"/>
      <c r="J26" s="23">
        <v>1000</v>
      </c>
      <c r="K26" s="24"/>
      <c r="L26" s="18"/>
      <c r="M26" s="23">
        <v>1000</v>
      </c>
      <c r="N26" s="24"/>
      <c r="O26" s="18"/>
      <c r="P26" s="23">
        <v>1000</v>
      </c>
      <c r="Q26" s="2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s="27" customFormat="1">
      <c r="A27" s="25" t="s">
        <v>34</v>
      </c>
      <c r="B27" s="26">
        <f t="shared" si="1"/>
        <v>0</v>
      </c>
      <c r="C27" s="26"/>
      <c r="D27" s="26">
        <v>1590</v>
      </c>
      <c r="E27" s="24"/>
      <c r="F27" s="18"/>
      <c r="G27" s="26">
        <v>1590</v>
      </c>
      <c r="H27" s="24"/>
      <c r="I27" s="18"/>
      <c r="J27" s="26">
        <v>1590</v>
      </c>
      <c r="K27" s="24"/>
      <c r="L27" s="18"/>
      <c r="M27" s="26">
        <v>1590</v>
      </c>
      <c r="N27" s="24"/>
      <c r="O27" s="18"/>
      <c r="P27" s="26">
        <v>1590</v>
      </c>
      <c r="Q27" s="2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>
      <c r="A28" s="28" t="s">
        <v>35</v>
      </c>
      <c r="B28" s="23">
        <f t="shared" si="0"/>
        <v>0</v>
      </c>
      <c r="C28" s="23"/>
      <c r="D28" s="23">
        <v>3468</v>
      </c>
      <c r="E28" s="24"/>
      <c r="G28" s="23">
        <v>3566</v>
      </c>
      <c r="H28" s="24"/>
      <c r="J28" s="23">
        <v>3607</v>
      </c>
      <c r="K28" s="24"/>
      <c r="M28" s="23">
        <v>3856</v>
      </c>
      <c r="N28" s="24"/>
      <c r="P28" s="23">
        <v>4205</v>
      </c>
      <c r="Q28" s="24"/>
    </row>
    <row r="29" spans="1:66">
      <c r="A29" s="31" t="s">
        <v>36</v>
      </c>
      <c r="B29" s="32">
        <f t="shared" si="0"/>
        <v>0</v>
      </c>
      <c r="C29" s="32"/>
      <c r="D29" s="33">
        <v>18948</v>
      </c>
      <c r="E29" s="24"/>
      <c r="G29" s="33">
        <v>18948</v>
      </c>
      <c r="H29" s="24"/>
      <c r="J29" s="33">
        <v>18948</v>
      </c>
      <c r="K29" s="24"/>
      <c r="M29" s="33">
        <v>18948</v>
      </c>
      <c r="N29" s="24"/>
      <c r="P29" s="33">
        <v>18948</v>
      </c>
      <c r="Q29" s="24"/>
    </row>
    <row r="30" spans="1:66" s="38" customFormat="1">
      <c r="A30" s="34" t="s">
        <v>37</v>
      </c>
      <c r="B30" s="35">
        <f>SUM(B12:B29)</f>
        <v>0</v>
      </c>
      <c r="C30" s="26"/>
      <c r="D30" s="35">
        <f>(D12*E12)+(D14*E14)+(D15*E15)+(D16*E16)+(D17*E17)+(D18*E18)+(D19*E19)+(D20*E20)+(D21*E21)+(D22*E22)+(D23*E23)+(D25*E25)+(D28*E28)+(D29*E29)</f>
        <v>0</v>
      </c>
      <c r="E30" s="36"/>
      <c r="F30" s="37"/>
      <c r="G30" s="35">
        <f>(G12*H12)+(G14*H14)+(G15*H15)+(G16*H16)+(G17*H17)+(G18*H18)+(G19*H19)+(G20*H20)+(G21*H21)+(G22*H22)+(G23*H23)+(G25*H25)+(G28*H28)+(G29*H29)</f>
        <v>0</v>
      </c>
      <c r="H30" s="36"/>
      <c r="I30" s="37"/>
      <c r="J30" s="35">
        <f>(J12*K12)+(J14*K14)+(J15*K15)+(J16*K16)+(J17*K17)+(J18*K18)+(J19*K19)+(J20*K20)+(J21*K21)+(J22*K22)+(J23*K23)+(J25*K25)+(J28*K28)+(J29*K29)</f>
        <v>0</v>
      </c>
      <c r="K30" s="36"/>
      <c r="L30" s="37"/>
      <c r="M30" s="35">
        <f>(M12*N12)+(M14*N14)+(M15*N15)+(M16*N16)+(M17*N17)+(M18*N18)+(M19*N19)+(M20*N20)+(M21*N21)+(M22*N22)+(M23*N23)+(M25*N25)+(M28*N28)+(M29*N29)</f>
        <v>0</v>
      </c>
      <c r="N30" s="36"/>
      <c r="O30" s="37"/>
      <c r="P30" s="35">
        <f>(P12*Q12)+(P14*Q14)+(P15*Q15)+(P16*Q16)+(P17*Q17)+(P18*Q18)+(P19*Q19)+(P20*Q20)+(P21*Q21)+(P22*Q22)+(P23*Q23)+(P25*Q25)+(P28*Q28)+(P29*Q29)</f>
        <v>0</v>
      </c>
      <c r="Q30" s="36"/>
    </row>
    <row r="31" spans="1:66">
      <c r="B31" s="40"/>
      <c r="C31" s="26"/>
      <c r="D31" s="40"/>
      <c r="G31" s="40"/>
      <c r="J31" s="40"/>
      <c r="M31" s="40"/>
      <c r="P31" s="40"/>
    </row>
    <row r="32" spans="1:66">
      <c r="A32" s="15" t="s">
        <v>38</v>
      </c>
      <c r="C32" s="26"/>
    </row>
    <row r="33" spans="1:66">
      <c r="A33" s="22" t="s">
        <v>39</v>
      </c>
      <c r="B33" s="23">
        <f t="shared" ref="B33:B58" si="2">D33*E33+G33*H33+J33*K33+M33*N33+P33*Q33</f>
        <v>0</v>
      </c>
      <c r="C33" s="26"/>
      <c r="D33" s="23">
        <v>10175</v>
      </c>
      <c r="E33" s="24">
        <f>IF(E12=1,1,0)</f>
        <v>0</v>
      </c>
      <c r="G33" s="23">
        <v>10890</v>
      </c>
      <c r="H33" s="24">
        <f>IF(H12=1,1,0)</f>
        <v>0</v>
      </c>
      <c r="J33" s="23">
        <v>11660</v>
      </c>
      <c r="K33" s="24">
        <f>IF(K12=1,1,0)</f>
        <v>0</v>
      </c>
      <c r="M33" s="23">
        <v>12430</v>
      </c>
      <c r="N33" s="24">
        <f>IF(N12=1,1,0)</f>
        <v>0</v>
      </c>
      <c r="P33" s="23">
        <v>13090</v>
      </c>
      <c r="Q33" s="24">
        <f>IF(Q12=1,1,0)</f>
        <v>0</v>
      </c>
    </row>
    <row r="34" spans="1:66">
      <c r="A34" s="31" t="s">
        <v>40</v>
      </c>
      <c r="B34" s="26">
        <f t="shared" si="2"/>
        <v>0</v>
      </c>
      <c r="C34" s="32"/>
      <c r="D34" s="33">
        <v>7590</v>
      </c>
      <c r="E34" s="24">
        <f>IF(E29=1,1,0)</f>
        <v>0</v>
      </c>
      <c r="G34" s="33">
        <v>7590</v>
      </c>
      <c r="H34" s="24">
        <f>IF(H29=1,1,0)</f>
        <v>0</v>
      </c>
      <c r="J34" s="33">
        <v>7590</v>
      </c>
      <c r="K34" s="24">
        <f>IF(K29=1,1,0)</f>
        <v>0</v>
      </c>
      <c r="M34" s="33">
        <v>7590</v>
      </c>
      <c r="N34" s="24">
        <f>IF(N29=1,1,0)</f>
        <v>0</v>
      </c>
      <c r="P34" s="33">
        <v>7590</v>
      </c>
      <c r="Q34" s="24">
        <f>IF(Q29=1,1,0)</f>
        <v>0</v>
      </c>
    </row>
    <row r="35" spans="1:66">
      <c r="A35" s="22" t="s">
        <v>41</v>
      </c>
      <c r="B35" s="23">
        <f t="shared" si="2"/>
        <v>0</v>
      </c>
      <c r="C35" s="23"/>
      <c r="D35" s="23">
        <v>850</v>
      </c>
      <c r="E35" s="24">
        <f>IF((E16+E17)&gt;0,E16+E17,)</f>
        <v>0</v>
      </c>
      <c r="G35" s="23">
        <v>850</v>
      </c>
      <c r="H35" s="24">
        <f>IF((H16+H17)&gt;0,H16+H17,)</f>
        <v>0</v>
      </c>
      <c r="J35" s="23">
        <v>850</v>
      </c>
      <c r="K35" s="24">
        <f>IF((K16+K17)&gt;0,K16+K17,)</f>
        <v>0</v>
      </c>
      <c r="M35" s="23">
        <v>850</v>
      </c>
      <c r="N35" s="24">
        <f>IF((N16+N17)&gt;0,N16+N17,)</f>
        <v>0</v>
      </c>
      <c r="P35" s="23">
        <v>850</v>
      </c>
      <c r="Q35" s="24">
        <f>IF((Q16+Q17)&gt;0,Q16+Q17,)</f>
        <v>0</v>
      </c>
    </row>
    <row r="36" spans="1:66">
      <c r="A36" s="39" t="s">
        <v>42</v>
      </c>
      <c r="B36" s="26">
        <f t="shared" si="2"/>
        <v>0</v>
      </c>
      <c r="C36" s="32"/>
      <c r="D36" s="26">
        <v>850</v>
      </c>
      <c r="E36" s="24">
        <f>IF((E15+E20+E58)&gt;0,1,)</f>
        <v>0</v>
      </c>
      <c r="G36" s="26">
        <v>850</v>
      </c>
      <c r="H36" s="24">
        <f>IF((H15+H20+H58)&gt;0,1,)</f>
        <v>0</v>
      </c>
      <c r="J36" s="26">
        <v>850</v>
      </c>
      <c r="K36" s="24">
        <f>IF((K15+K20+K58)&gt;0,1,)</f>
        <v>0</v>
      </c>
      <c r="M36" s="26">
        <v>850</v>
      </c>
      <c r="N36" s="24">
        <f>IF((N15+N20+N58)&gt;0,1,)</f>
        <v>0</v>
      </c>
      <c r="P36" s="26">
        <v>850</v>
      </c>
      <c r="Q36" s="24">
        <f>IF((Q15+Q20+Q58)&gt;0,1,)</f>
        <v>0</v>
      </c>
    </row>
    <row r="37" spans="1:66">
      <c r="A37" s="22" t="s">
        <v>43</v>
      </c>
      <c r="B37" s="23">
        <f t="shared" si="2"/>
        <v>0</v>
      </c>
      <c r="C37" s="23"/>
      <c r="D37" s="23">
        <v>1980</v>
      </c>
      <c r="E37" s="24">
        <f>IF(E21=1,1,0)</f>
        <v>0</v>
      </c>
      <c r="G37" s="23">
        <v>1980</v>
      </c>
      <c r="H37" s="24">
        <f>IF(H21=1,1,0)</f>
        <v>0</v>
      </c>
      <c r="J37" s="23">
        <v>1980</v>
      </c>
      <c r="K37" s="24">
        <f>IF(K21=1,1,0)</f>
        <v>0</v>
      </c>
      <c r="M37" s="23">
        <v>1980</v>
      </c>
      <c r="N37" s="24">
        <f>IF(N21=1,1,0)</f>
        <v>0</v>
      </c>
      <c r="P37" s="23">
        <v>1980</v>
      </c>
      <c r="Q37" s="24">
        <f>IF(Q21=1,1,0)</f>
        <v>0</v>
      </c>
    </row>
    <row r="38" spans="1:66">
      <c r="B38" s="26"/>
      <c r="C38" s="26"/>
      <c r="D38" s="26"/>
      <c r="G38" s="26"/>
      <c r="J38" s="42"/>
      <c r="M38" s="42"/>
      <c r="P38" s="42"/>
    </row>
    <row r="39" spans="1:66">
      <c r="A39" s="28" t="s">
        <v>44</v>
      </c>
      <c r="B39" s="23">
        <f t="shared" si="2"/>
        <v>0</v>
      </c>
      <c r="C39" s="23"/>
      <c r="D39" s="23">
        <v>17720</v>
      </c>
      <c r="E39" s="24">
        <f>IF(E12=1,IF(E25=0,1,0),IF(K25=1,1,0))</f>
        <v>0</v>
      </c>
      <c r="G39" s="23">
        <v>20690</v>
      </c>
      <c r="H39" s="24">
        <f>IF(H12=1,IF(H25=0,1,0),IF(N25=1,1,0))</f>
        <v>0</v>
      </c>
      <c r="J39" s="23">
        <v>23440</v>
      </c>
      <c r="K39" s="24">
        <f>IF(K12=1,IF(K25=0,1,0),IF(Q25=1,1,0))</f>
        <v>0</v>
      </c>
      <c r="M39" s="23">
        <v>26740</v>
      </c>
      <c r="N39" s="24">
        <f>IF(N12=1,IF(N25=0,1,0),0)</f>
        <v>0</v>
      </c>
      <c r="P39" s="23">
        <v>29820</v>
      </c>
      <c r="Q39" s="24">
        <f>IF(Q12=1,IF(Q25=0,1,0),0)</f>
        <v>0</v>
      </c>
    </row>
    <row r="40" spans="1:66" s="30" customFormat="1" hidden="1">
      <c r="A40" s="43" t="s">
        <v>45</v>
      </c>
      <c r="B40" s="26">
        <f t="shared" si="2"/>
        <v>0</v>
      </c>
      <c r="C40" s="44"/>
      <c r="D40" s="44">
        <v>0</v>
      </c>
      <c r="E40" s="29">
        <f>IF(E19=1,1,0)</f>
        <v>0</v>
      </c>
      <c r="F40" s="18"/>
      <c r="G40" s="44">
        <v>0</v>
      </c>
      <c r="H40" s="29">
        <f>IF(H19=1,1,0)</f>
        <v>0</v>
      </c>
      <c r="I40" s="18"/>
      <c r="J40" s="44">
        <v>0</v>
      </c>
      <c r="K40" s="29">
        <f>IF(K19=1,1,0)</f>
        <v>0</v>
      </c>
      <c r="L40" s="18"/>
      <c r="M40" s="44">
        <v>0</v>
      </c>
      <c r="N40" s="29">
        <f>IF(N19=1,1,0)</f>
        <v>0</v>
      </c>
      <c r="O40" s="18"/>
      <c r="P40" s="44">
        <v>0</v>
      </c>
      <c r="Q40" s="29">
        <f>IF(Q19=1,1,0)</f>
        <v>0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>
      <c r="A41" s="31" t="s">
        <v>46</v>
      </c>
      <c r="B41" s="26">
        <f t="shared" si="2"/>
        <v>0</v>
      </c>
      <c r="C41" s="32"/>
      <c r="D41" s="33">
        <v>7380</v>
      </c>
      <c r="E41" s="24">
        <f>IF(E29=1,1,IF(K25=1,1,0))</f>
        <v>0</v>
      </c>
      <c r="G41" s="33">
        <v>7380</v>
      </c>
      <c r="H41" s="24">
        <f>IF(H29=1,1,IF(N25=1,1,0))</f>
        <v>0</v>
      </c>
      <c r="J41" s="33">
        <v>7380</v>
      </c>
      <c r="K41" s="24">
        <f>IF(K29=1,1,IF(Q25=1,1,0))</f>
        <v>0</v>
      </c>
      <c r="M41" s="33">
        <v>7380</v>
      </c>
      <c r="N41" s="24">
        <f>IF(N29=1,1,0)</f>
        <v>0</v>
      </c>
      <c r="P41" s="33">
        <v>7380</v>
      </c>
      <c r="Q41" s="24">
        <f>IF(Q29=1,1,0)</f>
        <v>0</v>
      </c>
    </row>
    <row r="42" spans="1:66" s="38" customFormat="1">
      <c r="A42" s="34" t="s">
        <v>47</v>
      </c>
      <c r="B42" s="35">
        <f>SUM(B32:B41)</f>
        <v>0</v>
      </c>
      <c r="C42" s="26"/>
      <c r="D42" s="35">
        <f>(D33*E33)+(D34*E34)+(D35*E35)+(D36*E36)+(D37*E37)+(D38*E38)+(D39*E39)+(D40*E40)+(D41*E41)</f>
        <v>0</v>
      </c>
      <c r="E42" s="36"/>
      <c r="F42" s="37"/>
      <c r="G42" s="35">
        <f>(G33*H33)+(G34*H34)+(G35*H35)+(G36*H36)+(G37*H37)+(G38*H38)+(G39*H39)+(G40*H40)+(G41*H41)</f>
        <v>0</v>
      </c>
      <c r="H42" s="36"/>
      <c r="I42" s="37"/>
      <c r="J42" s="35">
        <f>(J33*K33)+(J34*K34)+(J35*K35)+(J36*K36)+(J37*K37)+(J38*K38)+(J39*K39)+(J40*K40)+(J41*K41)</f>
        <v>0</v>
      </c>
      <c r="K42" s="36"/>
      <c r="L42" s="37"/>
      <c r="M42" s="35">
        <f>(M33*N33)+(M34*N34)+(M35*N35)+(M36*N36)+(M37*N37)+(M38*N38)+(M39*N39)+(M40*N40)+(M41*N41)</f>
        <v>0</v>
      </c>
      <c r="N42" s="36"/>
      <c r="O42" s="37"/>
      <c r="P42" s="35">
        <f>(P33*Q33)+(P34*Q34)+(P35*Q35)+(P36*Q36)+(P37*Q37)+(P38*Q38)+(P39*Q39)+(P40*Q40)+(P41*Q41)</f>
        <v>0</v>
      </c>
      <c r="Q42" s="36"/>
    </row>
    <row r="43" spans="1:66">
      <c r="B43" s="26"/>
      <c r="C43" s="26"/>
    </row>
    <row r="44" spans="1:66">
      <c r="A44" s="15" t="s">
        <v>48</v>
      </c>
      <c r="B44" s="26"/>
      <c r="C44" s="26"/>
    </row>
    <row r="45" spans="1:66">
      <c r="A45" s="22" t="s">
        <v>49</v>
      </c>
      <c r="B45" s="23">
        <f t="shared" si="2"/>
        <v>0</v>
      </c>
      <c r="C45" s="23"/>
      <c r="D45" s="23">
        <v>1060</v>
      </c>
      <c r="E45" s="24"/>
      <c r="G45" s="23">
        <v>1060</v>
      </c>
      <c r="H45" s="24"/>
      <c r="J45" s="23">
        <v>1060</v>
      </c>
      <c r="K45" s="24"/>
      <c r="M45" s="23">
        <v>1060</v>
      </c>
      <c r="N45" s="24"/>
      <c r="P45" s="23">
        <v>1060</v>
      </c>
      <c r="Q45" s="24"/>
    </row>
    <row r="46" spans="1:66">
      <c r="A46" s="39" t="s">
        <v>50</v>
      </c>
      <c r="B46" s="26">
        <f t="shared" si="2"/>
        <v>0</v>
      </c>
      <c r="C46" s="26"/>
      <c r="D46" s="26">
        <v>1549</v>
      </c>
      <c r="E46" s="24"/>
      <c r="G46" s="26">
        <v>1549</v>
      </c>
      <c r="H46" s="24"/>
      <c r="J46" s="26">
        <v>1549</v>
      </c>
      <c r="K46" s="24"/>
      <c r="M46" s="26">
        <v>1549</v>
      </c>
      <c r="N46" s="24"/>
      <c r="P46" s="26">
        <v>1549</v>
      </c>
      <c r="Q46" s="24"/>
    </row>
    <row r="47" spans="1:66">
      <c r="A47" s="22" t="s">
        <v>51</v>
      </c>
      <c r="B47" s="23">
        <f t="shared" si="2"/>
        <v>0</v>
      </c>
      <c r="C47" s="23"/>
      <c r="D47" s="23">
        <v>2728</v>
      </c>
      <c r="E47" s="24"/>
      <c r="G47" s="23">
        <v>2728</v>
      </c>
      <c r="H47" s="24"/>
      <c r="J47" s="23">
        <v>2728</v>
      </c>
      <c r="K47" s="24"/>
      <c r="M47" s="23">
        <v>2728</v>
      </c>
      <c r="N47" s="24"/>
      <c r="P47" s="23">
        <v>2728</v>
      </c>
      <c r="Q47" s="24"/>
    </row>
    <row r="48" spans="1:66">
      <c r="A48" s="39" t="s">
        <v>52</v>
      </c>
      <c r="B48" s="26">
        <f t="shared" si="2"/>
        <v>0</v>
      </c>
      <c r="C48" s="26"/>
      <c r="D48" s="26">
        <v>1099</v>
      </c>
      <c r="E48" s="24"/>
      <c r="G48" s="26">
        <v>1099</v>
      </c>
      <c r="H48" s="24"/>
      <c r="J48" s="26">
        <v>1099</v>
      </c>
      <c r="K48" s="24"/>
      <c r="M48" s="26">
        <v>1099</v>
      </c>
      <c r="N48" s="24"/>
      <c r="P48" s="26">
        <v>1099</v>
      </c>
      <c r="Q48" s="24"/>
    </row>
    <row r="49" spans="1:104">
      <c r="A49" s="22" t="s">
        <v>53</v>
      </c>
      <c r="B49" s="23">
        <f t="shared" si="2"/>
        <v>0</v>
      </c>
      <c r="C49" s="23"/>
      <c r="D49" s="23">
        <v>899</v>
      </c>
      <c r="E49" s="24"/>
      <c r="G49" s="23">
        <v>899</v>
      </c>
      <c r="H49" s="24"/>
      <c r="J49" s="23">
        <v>899</v>
      </c>
      <c r="K49" s="24"/>
      <c r="M49" s="23">
        <v>899</v>
      </c>
      <c r="N49" s="24"/>
      <c r="P49" s="23">
        <v>899</v>
      </c>
      <c r="Q49" s="24"/>
    </row>
    <row r="50" spans="1:104" s="27" customFormat="1" hidden="1">
      <c r="A50" s="25" t="s">
        <v>20</v>
      </c>
      <c r="B50" s="26">
        <f t="shared" si="2"/>
        <v>0</v>
      </c>
      <c r="C50" s="26"/>
      <c r="D50" s="26">
        <v>0</v>
      </c>
      <c r="E50" s="45"/>
      <c r="F50" s="18"/>
      <c r="G50" s="26">
        <v>0</v>
      </c>
      <c r="H50" s="45"/>
      <c r="I50" s="18"/>
      <c r="J50" s="26">
        <v>0</v>
      </c>
      <c r="K50" s="45"/>
      <c r="L50" s="18"/>
      <c r="M50" s="26">
        <v>0</v>
      </c>
      <c r="N50" s="45"/>
      <c r="O50" s="18"/>
      <c r="P50" s="26">
        <v>0</v>
      </c>
      <c r="Q50" s="4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s="27" customFormat="1" hidden="1">
      <c r="A51" s="15" t="s">
        <v>54</v>
      </c>
      <c r="B51" s="26"/>
      <c r="C51" s="26"/>
      <c r="D51" s="26"/>
      <c r="E51" s="46"/>
      <c r="F51" s="18"/>
      <c r="G51" s="26"/>
      <c r="H51" s="46"/>
      <c r="I51" s="18"/>
      <c r="J51" s="26"/>
      <c r="K51" s="46"/>
      <c r="L51" s="18"/>
      <c r="M51" s="26"/>
      <c r="N51" s="46"/>
      <c r="O51" s="18"/>
      <c r="P51" s="26"/>
      <c r="Q51" s="46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s="27" customFormat="1" hidden="1">
      <c r="A52" s="39" t="s">
        <v>55</v>
      </c>
      <c r="B52" s="26">
        <f t="shared" si="2"/>
        <v>0</v>
      </c>
      <c r="C52" s="26"/>
      <c r="D52" s="26">
        <v>0</v>
      </c>
      <c r="E52" s="45"/>
      <c r="F52" s="18"/>
      <c r="G52" s="26">
        <v>0</v>
      </c>
      <c r="H52" s="45"/>
      <c r="I52" s="18"/>
      <c r="J52" s="26">
        <v>0</v>
      </c>
      <c r="K52" s="45"/>
      <c r="L52" s="18"/>
      <c r="M52" s="26">
        <v>0</v>
      </c>
      <c r="N52" s="45"/>
      <c r="O52" s="18"/>
      <c r="P52" s="26">
        <v>0</v>
      </c>
      <c r="Q52" s="4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s="52" customFormat="1" hidden="1">
      <c r="A53" s="47" t="s">
        <v>56</v>
      </c>
      <c r="B53" s="48">
        <f t="shared" si="2"/>
        <v>0</v>
      </c>
      <c r="C53" s="48"/>
      <c r="D53" s="48">
        <v>0</v>
      </c>
      <c r="E53" s="49"/>
      <c r="F53" s="50"/>
      <c r="G53" s="48">
        <v>0</v>
      </c>
      <c r="H53" s="49"/>
      <c r="I53" s="50"/>
      <c r="J53" s="48">
        <v>0</v>
      </c>
      <c r="K53" s="49"/>
      <c r="L53" s="50"/>
      <c r="M53" s="48">
        <v>0</v>
      </c>
      <c r="N53" s="49"/>
      <c r="O53" s="50"/>
      <c r="P53" s="48">
        <v>0</v>
      </c>
      <c r="Q53" s="49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</row>
    <row r="54" spans="1:104" s="27" customFormat="1" hidden="1">
      <c r="A54" s="25" t="s">
        <v>57</v>
      </c>
      <c r="B54" s="26">
        <f t="shared" si="2"/>
        <v>0</v>
      </c>
      <c r="C54" s="26"/>
      <c r="D54" s="26">
        <v>0</v>
      </c>
      <c r="E54" s="45"/>
      <c r="F54" s="18"/>
      <c r="G54" s="26">
        <v>0</v>
      </c>
      <c r="H54" s="45"/>
      <c r="I54" s="18"/>
      <c r="J54" s="26">
        <v>0</v>
      </c>
      <c r="K54" s="45"/>
      <c r="L54" s="18"/>
      <c r="M54" s="26">
        <v>0</v>
      </c>
      <c r="N54" s="45"/>
      <c r="O54" s="18"/>
      <c r="P54" s="26">
        <v>0</v>
      </c>
      <c r="Q54" s="4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s="54" customFormat="1" hidden="1">
      <c r="A55" s="39" t="s">
        <v>58</v>
      </c>
      <c r="B55" s="26">
        <f t="shared" si="2"/>
        <v>0</v>
      </c>
      <c r="C55" s="26"/>
      <c r="D55" s="26">
        <v>0</v>
      </c>
      <c r="E55" s="53"/>
      <c r="F55" s="18"/>
      <c r="G55" s="26">
        <v>0</v>
      </c>
      <c r="H55" s="53"/>
      <c r="I55" s="18"/>
      <c r="J55" s="26">
        <v>0</v>
      </c>
      <c r="K55" s="53"/>
      <c r="L55" s="18"/>
      <c r="M55" s="26">
        <v>0</v>
      </c>
      <c r="N55" s="53"/>
      <c r="O55" s="18"/>
      <c r="P55" s="26">
        <v>0</v>
      </c>
      <c r="Q55" s="5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s="27" customFormat="1" hidden="1">
      <c r="A56" s="25" t="s">
        <v>59</v>
      </c>
      <c r="B56" s="26">
        <f t="shared" si="2"/>
        <v>0</v>
      </c>
      <c r="C56" s="26"/>
      <c r="D56" s="26">
        <v>0</v>
      </c>
      <c r="E56" s="45"/>
      <c r="F56" s="18"/>
      <c r="G56" s="26">
        <v>0</v>
      </c>
      <c r="H56" s="45"/>
      <c r="I56" s="18"/>
      <c r="J56" s="26">
        <v>0</v>
      </c>
      <c r="K56" s="45"/>
      <c r="L56" s="18"/>
      <c r="M56" s="26">
        <v>0</v>
      </c>
      <c r="N56" s="45"/>
      <c r="O56" s="18"/>
      <c r="P56" s="26">
        <v>0</v>
      </c>
      <c r="Q56" s="4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s="27" customFormat="1" hidden="1">
      <c r="A57" s="25" t="s">
        <v>33</v>
      </c>
      <c r="B57" s="26">
        <f t="shared" si="2"/>
        <v>0</v>
      </c>
      <c r="C57" s="26"/>
      <c r="D57" s="26">
        <v>0</v>
      </c>
      <c r="E57" s="45"/>
      <c r="F57" s="18"/>
      <c r="G57" s="26">
        <v>0</v>
      </c>
      <c r="H57" s="45"/>
      <c r="I57" s="18"/>
      <c r="J57" s="26">
        <v>0</v>
      </c>
      <c r="K57" s="45"/>
      <c r="L57" s="18"/>
      <c r="M57" s="26">
        <v>0</v>
      </c>
      <c r="N57" s="45"/>
      <c r="O57" s="18"/>
      <c r="P57" s="26">
        <v>0</v>
      </c>
      <c r="Q57" s="4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s="27" customFormat="1" hidden="1">
      <c r="A58" s="25" t="s">
        <v>34</v>
      </c>
      <c r="B58" s="26">
        <f t="shared" si="2"/>
        <v>0</v>
      </c>
      <c r="C58" s="26"/>
      <c r="D58" s="26">
        <v>0</v>
      </c>
      <c r="E58" s="45"/>
      <c r="F58" s="18"/>
      <c r="G58" s="26">
        <v>0</v>
      </c>
      <c r="H58" s="45"/>
      <c r="I58" s="18"/>
      <c r="J58" s="26">
        <v>0</v>
      </c>
      <c r="K58" s="45"/>
      <c r="L58" s="18"/>
      <c r="M58" s="26">
        <v>0</v>
      </c>
      <c r="N58" s="45"/>
      <c r="O58" s="18"/>
      <c r="P58" s="26">
        <v>0</v>
      </c>
      <c r="Q58" s="4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s="56" customFormat="1">
      <c r="A59" s="34" t="s">
        <v>60</v>
      </c>
      <c r="B59" s="35">
        <f>SUM(B45:B58)</f>
        <v>0</v>
      </c>
      <c r="C59" s="26"/>
      <c r="D59" s="35">
        <f>(D45*E45)+(D46*E46)+(D47*E47)+(D48*E48)+(D49*E49)+(D50*E50)+(D52*E52)+(D53*E53)+(D54*E54)+(D55*E55)+(D56*E56)+(D57*E57)+(D58*E58)</f>
        <v>0</v>
      </c>
      <c r="E59" s="55"/>
      <c r="F59" s="37"/>
      <c r="G59" s="35">
        <f>(G45*H45)+(G46*H46)+(G47*H47)+(G48*H48)+(G49*H49)+(G50*H50)+(G52*H52)+(G53*H53)+(G54*H54)+(G55*H55)+(G56*H56)+(G57*H57)+(G58*H58)</f>
        <v>0</v>
      </c>
      <c r="H59" s="55"/>
      <c r="I59" s="37"/>
      <c r="J59" s="35">
        <f>(J45*K45)+(J46*K46)+(J47*K47)+(J48*K48)+(J49*K49)+(J50*K50)+(J52*K52)+(J53*K53)+(J54*K54)+(J55*K55)+(J56*K56)+(J57*K57)+(J58*K58)</f>
        <v>0</v>
      </c>
      <c r="K59" s="55"/>
      <c r="L59" s="37"/>
      <c r="M59" s="35">
        <f>(M45*N45)+(M46*N46)+(M47*N47)+(M48*N48)+(M49*N49)+(M50*N50)+(M52*N52)+(M53*N53)+(M54*N54)+(M55*N55)+(M56*N56)+(M57*N57)+(M58*N58)</f>
        <v>0</v>
      </c>
      <c r="N59" s="55"/>
      <c r="O59" s="37"/>
      <c r="P59" s="35">
        <f>(P45*Q45)+(P46*Q46)+(P47*Q47)+(P48*Q48)+(P49*Q49)+(P50*Q50)+(P52*Q52)+(P53*Q53)+(P54*Q54)+(P55*Q55)+(P56*Q56)+(P57*Q57)+(P58*Q58)</f>
        <v>0</v>
      </c>
      <c r="Q59" s="55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</row>
    <row r="60" spans="1:104">
      <c r="A60" s="57"/>
      <c r="C60" s="26"/>
    </row>
    <row r="61" spans="1:104" ht="17.149999999999999" customHeight="1">
      <c r="A61" s="58" t="s">
        <v>61</v>
      </c>
      <c r="C61" s="26"/>
    </row>
    <row r="62" spans="1:104">
      <c r="A62" s="59"/>
      <c r="C62" s="26"/>
    </row>
    <row r="63" spans="1:104">
      <c r="A63" s="25" t="s">
        <v>62</v>
      </c>
    </row>
    <row r="64" spans="1:104">
      <c r="A64" s="25"/>
    </row>
    <row r="65" spans="1:1">
      <c r="A65" s="25"/>
    </row>
    <row r="66" spans="1:1">
      <c r="A66" s="60"/>
    </row>
    <row r="112" spans="1:3">
      <c r="A112" s="61"/>
      <c r="B112" s="61"/>
      <c r="C112" s="61"/>
    </row>
    <row r="140" spans="1:7">
      <c r="A140" s="15"/>
      <c r="B140" s="15"/>
      <c r="C140" s="15"/>
      <c r="D140" s="15"/>
      <c r="G140" s="15"/>
    </row>
    <row r="141" spans="1:7">
      <c r="A141" s="15"/>
      <c r="B141" s="15"/>
      <c r="C141" s="15"/>
      <c r="D141" s="15"/>
      <c r="G141" s="15"/>
    </row>
    <row r="142" spans="1:7">
      <c r="A142" s="15"/>
      <c r="B142" s="15"/>
      <c r="C142" s="15"/>
      <c r="D142" s="15"/>
      <c r="G142" s="15"/>
    </row>
    <row r="161" spans="1:7">
      <c r="A161" s="15"/>
      <c r="B161" s="15"/>
      <c r="C161" s="15"/>
      <c r="D161" s="15"/>
      <c r="G161" s="15"/>
    </row>
    <row r="162" spans="1:7">
      <c r="A162" s="15"/>
      <c r="B162" s="15"/>
      <c r="C162" s="15"/>
      <c r="D162" s="15"/>
      <c r="G162" s="15"/>
    </row>
    <row r="163" spans="1:7">
      <c r="A163" s="15"/>
      <c r="B163" s="15"/>
      <c r="C163" s="15"/>
      <c r="D163" s="15"/>
      <c r="G163" s="15"/>
    </row>
    <row r="164" spans="1:7">
      <c r="A164" s="15"/>
      <c r="B164" s="15"/>
      <c r="C164" s="15"/>
      <c r="D164" s="15"/>
      <c r="G164" s="15"/>
    </row>
    <row r="187" spans="1:7">
      <c r="A187" s="15"/>
      <c r="B187" s="15"/>
      <c r="C187" s="15"/>
      <c r="D187" s="15"/>
      <c r="G187" s="15"/>
    </row>
    <row r="197" spans="1:1">
      <c r="A197" s="62"/>
    </row>
    <row r="198" spans="1:1">
      <c r="A198" s="62"/>
    </row>
    <row r="199" spans="1:1">
      <c r="A199" s="62"/>
    </row>
    <row r="200" spans="1:1">
      <c r="A200" s="62"/>
    </row>
    <row r="201" spans="1:1">
      <c r="A201" s="62"/>
    </row>
    <row r="202" spans="1:1">
      <c r="A202" s="62"/>
    </row>
    <row r="203" spans="1:1">
      <c r="A203" s="62"/>
    </row>
    <row r="204" spans="1:1">
      <c r="A204" s="62"/>
    </row>
  </sheetData>
  <mergeCells count="6">
    <mergeCell ref="D1:O3"/>
    <mergeCell ref="B2:C2"/>
    <mergeCell ref="B3:C3"/>
    <mergeCell ref="B4:C4"/>
    <mergeCell ref="B5:C5"/>
    <mergeCell ref="D5:Q5"/>
  </mergeCells>
  <hyperlinks>
    <hyperlink ref="A28" r:id="rId1" xr:uid="{7E20BAD3-FA04-4B86-97B7-8F62DF672329}"/>
    <hyperlink ref="A14" r:id="rId2" display="F. Modul ( á 660,- ) Myggenet/vindue" xr:uid="{E3896517-1A0B-48D7-841D-7CA3A61D93C4}"/>
    <hyperlink ref="A39" r:id="rId3" xr:uid="{CA747916-507D-43E5-85AD-B054B7067C1F}"/>
    <hyperlink ref="A40" r:id="rId4" xr:uid="{8563C208-45FA-43EA-BE04-052B20BDA341}"/>
    <hyperlink ref="A21" r:id="rId5" xr:uid="{F9454BD7-4588-4BB5-80FF-934CB640897F}"/>
    <hyperlink ref="A15" r:id="rId6" xr:uid="{274312FC-258D-4E9D-AD55-750EEF2C4D2E}"/>
    <hyperlink ref="A54" r:id="rId7" xr:uid="{6FE77F9F-2DDC-456B-92D1-D87379F843FB}"/>
    <hyperlink ref="A29" r:id="rId8" display="Veranda komplet &quot;Ekstern&quot; (eget tag)" xr:uid="{2B88DBFD-30A7-486D-873E-3677ACCEB487}"/>
    <hyperlink ref="A16" r:id="rId9" xr:uid="{DCE86586-4F0D-4FDE-9376-4A895D475FD9}"/>
    <hyperlink ref="A17" r:id="rId10" xr:uid="{FD6EE5F9-B2D7-4F5D-9B8A-F93E63674AE8}"/>
    <hyperlink ref="A22" r:id="rId11" xr:uid="{FA855EDA-3201-4DA9-8DE5-2AE0B4FF8504}"/>
    <hyperlink ref="A41" r:id="rId12" xr:uid="{2475BF0F-53B2-4E74-B065-3965A16351C8}"/>
    <hyperlink ref="A23" r:id="rId13" xr:uid="{CD9D9980-E0F4-4D12-B20F-FF76F54C3D69}"/>
    <hyperlink ref="A56" r:id="rId14" xr:uid="{F2F4F53A-634A-43A4-8416-61D3DC6F9458}"/>
    <hyperlink ref="A58" r:id="rId15" xr:uid="{9003C1FB-4562-47D3-8784-8DF2350916FC}"/>
    <hyperlink ref="A63" r:id="rId16" xr:uid="{BD58DA2F-16A9-4297-9632-5AD5DAE2C733}"/>
    <hyperlink ref="A53" r:id="rId17" display="Veranda bagvægs lukning" xr:uid="{6F4020A8-21DB-40A6-9D06-0871A2106046}"/>
    <hyperlink ref="A57" r:id="rId18" xr:uid="{D5C2CF66-1DDB-4FE6-B243-858C6179892C}"/>
    <hyperlink ref="A25" r:id="rId19" xr:uid="{88B278A2-9403-4447-B843-8D84D4F9456D}"/>
    <hyperlink ref="A24" r:id="rId20" xr:uid="{DA107D6C-BCE1-4FA4-8108-A07A0E39354B}"/>
    <hyperlink ref="A19" r:id="rId21" display="Villa Tunnel (+ 70 cm)" xr:uid="{782031DA-0DC8-40A8-8FE7-24E8AAB40257}"/>
    <hyperlink ref="A20" r:id="rId22" xr:uid="{C068488E-6147-431F-97AC-94122FB39E53}"/>
    <hyperlink ref="A50" r:id="rId23" xr:uid="{4FFA5243-B54C-4071-89F2-57581D741A6E}"/>
    <hyperlink ref="A13" r:id="rId24" xr:uid="{8C84E624-D5EE-4F6E-BD8C-E57A3722DED7}"/>
    <hyperlink ref="A27" r:id="rId25" xr:uid="{5DC41996-19DC-450F-9576-2F77BF67B335}"/>
    <hyperlink ref="A26" r:id="rId26" xr:uid="{F5E8C41C-DB26-43B2-91E3-5EEF30D8A5F2}"/>
    <hyperlink ref="A18" r:id="rId27" display="Sandsække à 289,- ( 750 tag = 7stk ; Tunnel + 1stk)" xr:uid="{671CB1F2-AAA3-4893-A048-D4EB1C514BF7}"/>
  </hyperlinks>
  <pageMargins left="0.70000000000000007" right="0.31" top="0.56000000000000005" bottom="0.75000000000000011" header="0.1" footer="0.1"/>
  <pageSetup paperSize="9" scale="50" orientation="landscape" r:id="rId28"/>
  <headerFooter>
    <oddHeader>&amp;C&amp;"Calibri,Normal"&amp;K000000&amp;F</oddHeader>
    <oddFooter>&amp;C&amp;"Calibri,Normal"&amp;K000000T.Mac. D. 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013D3-0BED-408E-9EE9-28EC9CA264EF}">
  <sheetPr>
    <tabColor rgb="FFFFFF00"/>
    <pageSetUpPr fitToPage="1"/>
  </sheetPr>
  <dimension ref="A1:S199"/>
  <sheetViews>
    <sheetView zoomScale="80" zoomScaleNormal="80" workbookViewId="0">
      <pane xSplit="1" ySplit="11" topLeftCell="B12" activePane="bottomRight" state="frozen"/>
      <selection pane="topRight" activeCell="B1" sqref="B1"/>
      <selection pane="bottomLeft" activeCell="A10" sqref="A10"/>
      <selection pane="bottomRight" activeCell="S5" sqref="S5"/>
    </sheetView>
  </sheetViews>
  <sheetFormatPr defaultColWidth="12.36328125" defaultRowHeight="16" outlineLevelRow="1" outlineLevelCol="1"/>
  <cols>
    <col min="1" max="1" width="63" style="39" customWidth="1"/>
    <col min="2" max="2" width="28.54296875" style="39" customWidth="1"/>
    <col min="3" max="3" width="35.36328125" style="39" hidden="1" customWidth="1"/>
    <col min="4" max="4" width="23.36328125" style="39" customWidth="1" outlineLevel="1"/>
    <col min="5" max="5" width="6.54296875" style="18" customWidth="1" outlineLevel="1"/>
    <col min="6" max="6" width="4" style="18" customWidth="1"/>
    <col min="7" max="7" width="22.6328125" style="39" customWidth="1" outlineLevel="1"/>
    <col min="8" max="8" width="6.54296875" style="18" customWidth="1" outlineLevel="1"/>
    <col min="9" max="9" width="4" style="18" customWidth="1"/>
    <col min="10" max="10" width="21" style="41" customWidth="1" outlineLevel="1"/>
    <col min="11" max="11" width="6.54296875" style="18" customWidth="1" outlineLevel="1"/>
    <col min="12" max="12" width="4" style="18" customWidth="1"/>
    <col min="13" max="13" width="21" style="41" customWidth="1" outlineLevel="1"/>
    <col min="14" max="14" width="6.54296875" style="18" customWidth="1" outlineLevel="1"/>
    <col min="15" max="15" width="4" style="18" customWidth="1"/>
    <col min="16" max="16" width="21" style="41" customWidth="1" outlineLevel="1"/>
    <col min="17" max="17" width="6.36328125" style="18" customWidth="1" outlineLevel="1"/>
    <col min="18" max="16384" width="12.36328125" style="3"/>
  </cols>
  <sheetData>
    <row r="1" spans="1:19" ht="24.9" customHeight="1">
      <c r="A1" s="1" t="s">
        <v>63</v>
      </c>
      <c r="B1" s="1"/>
      <c r="C1" s="1"/>
      <c r="D1" s="71" t="s">
        <v>64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8">
        <v>45667</v>
      </c>
      <c r="Q1" s="2"/>
    </row>
    <row r="2" spans="1:19" ht="24.9" customHeight="1">
      <c r="A2" s="4" t="s">
        <v>2</v>
      </c>
      <c r="B2" s="72" t="s">
        <v>3</v>
      </c>
      <c r="C2" s="73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2"/>
    </row>
    <row r="3" spans="1:19" ht="56.25" customHeight="1" outlineLevel="1">
      <c r="A3" s="6"/>
      <c r="B3" s="74"/>
      <c r="C3" s="75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2"/>
      <c r="Q3" s="2"/>
    </row>
    <row r="4" spans="1:19" ht="18" outlineLevel="1">
      <c r="A4" s="5" t="s">
        <v>4</v>
      </c>
      <c r="B4" s="72" t="s">
        <v>5</v>
      </c>
      <c r="C4" s="7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9" ht="57.75" customHeight="1" outlineLevel="1">
      <c r="A5" s="7"/>
      <c r="B5" s="74"/>
      <c r="C5" s="75"/>
      <c r="D5" s="76" t="s">
        <v>6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9" s="14" customFormat="1" ht="21.9" customHeight="1">
      <c r="A6" s="9" t="s">
        <v>7</v>
      </c>
      <c r="B6" s="10">
        <f>B7+B8+B9</f>
        <v>0</v>
      </c>
      <c r="C6" s="11" t="s">
        <v>8</v>
      </c>
      <c r="D6" s="12">
        <f>D7+D8+D9</f>
        <v>0</v>
      </c>
      <c r="E6" s="13"/>
      <c r="F6" s="13"/>
      <c r="G6" s="12">
        <f>G7+G8+G9</f>
        <v>0</v>
      </c>
      <c r="H6" s="13"/>
      <c r="I6" s="13"/>
      <c r="J6" s="12">
        <f>J7+J8+J9</f>
        <v>0</v>
      </c>
      <c r="K6" s="13"/>
      <c r="L6" s="13"/>
      <c r="M6" s="12">
        <f>M7+M8+M9</f>
        <v>0</v>
      </c>
      <c r="N6" s="13"/>
      <c r="O6" s="13"/>
      <c r="P6" s="12">
        <f>P7+P8+P9</f>
        <v>0</v>
      </c>
      <c r="Q6" s="13"/>
    </row>
    <row r="7" spans="1:19">
      <c r="A7" s="15" t="s">
        <v>9</v>
      </c>
      <c r="B7" s="16">
        <f>B27</f>
        <v>0</v>
      </c>
      <c r="C7" s="17"/>
      <c r="D7" s="17">
        <f>D27</f>
        <v>0</v>
      </c>
      <c r="G7" s="17">
        <f>G27</f>
        <v>0</v>
      </c>
      <c r="J7" s="17">
        <f>J27</f>
        <v>0</v>
      </c>
      <c r="M7" s="17">
        <f>M27</f>
        <v>0</v>
      </c>
      <c r="P7" s="17">
        <f>P27</f>
        <v>0</v>
      </c>
      <c r="S7" s="15"/>
    </row>
    <row r="8" spans="1:19">
      <c r="A8" s="15" t="s">
        <v>10</v>
      </c>
      <c r="B8" s="16">
        <f>B37</f>
        <v>0</v>
      </c>
      <c r="C8" s="17"/>
      <c r="D8" s="17">
        <f>D37</f>
        <v>0</v>
      </c>
      <c r="G8" s="17">
        <f>G37</f>
        <v>0</v>
      </c>
      <c r="J8" s="17">
        <f>J37</f>
        <v>0</v>
      </c>
      <c r="M8" s="17">
        <f>M37</f>
        <v>0</v>
      </c>
      <c r="P8" s="17">
        <f>P37</f>
        <v>0</v>
      </c>
    </row>
    <row r="9" spans="1:19">
      <c r="A9" s="15" t="s">
        <v>11</v>
      </c>
      <c r="B9" s="16">
        <f>B54</f>
        <v>0</v>
      </c>
      <c r="C9" s="17"/>
      <c r="D9" s="17">
        <f>D54</f>
        <v>0</v>
      </c>
      <c r="G9" s="17">
        <f>G54</f>
        <v>0</v>
      </c>
      <c r="J9" s="17">
        <f>J54</f>
        <v>0</v>
      </c>
      <c r="M9" s="17">
        <f>M54</f>
        <v>0</v>
      </c>
      <c r="P9" s="17">
        <f>P54</f>
        <v>0</v>
      </c>
    </row>
    <row r="11" spans="1:19">
      <c r="A11" s="19" t="s">
        <v>12</v>
      </c>
      <c r="B11" s="15"/>
      <c r="C11" s="15"/>
      <c r="D11" s="20" t="s">
        <v>13</v>
      </c>
      <c r="E11" s="21" t="s">
        <v>14</v>
      </c>
      <c r="G11" s="20" t="s">
        <v>15</v>
      </c>
      <c r="H11" s="21" t="s">
        <v>14</v>
      </c>
      <c r="J11" s="20" t="s">
        <v>16</v>
      </c>
      <c r="K11" s="21" t="s">
        <v>14</v>
      </c>
      <c r="M11" s="20" t="s">
        <v>17</v>
      </c>
      <c r="N11" s="21" t="s">
        <v>14</v>
      </c>
      <c r="P11" s="20" t="s">
        <v>18</v>
      </c>
      <c r="Q11" s="21" t="s">
        <v>14</v>
      </c>
    </row>
    <row r="12" spans="1:19">
      <c r="A12" s="39" t="s">
        <v>19</v>
      </c>
      <c r="B12" s="26">
        <f>D12*E12+G12*H12+J12*K12+M12*N12+P12*Q12</f>
        <v>0</v>
      </c>
      <c r="C12" s="26"/>
      <c r="D12" s="26">
        <v>76991</v>
      </c>
      <c r="E12" s="24"/>
      <c r="G12" s="26">
        <v>84916</v>
      </c>
      <c r="H12" s="24"/>
      <c r="J12" s="26">
        <v>93066</v>
      </c>
      <c r="K12" s="24"/>
      <c r="M12" s="26">
        <v>101291</v>
      </c>
      <c r="N12" s="24"/>
      <c r="P12" s="26">
        <v>108741</v>
      </c>
      <c r="Q12" s="24"/>
    </row>
    <row r="13" spans="1:19">
      <c r="A13" s="28" t="s">
        <v>20</v>
      </c>
      <c r="B13" s="23">
        <f t="shared" ref="B13" si="0">D13*E13+G13*H13+J13*K13+M13*N13+P13*Q13</f>
        <v>0</v>
      </c>
      <c r="C13" s="23"/>
      <c r="D13" s="23">
        <v>1825</v>
      </c>
      <c r="E13" s="24"/>
      <c r="G13" s="23">
        <v>1825</v>
      </c>
      <c r="H13" s="24"/>
      <c r="J13" s="23">
        <v>1825</v>
      </c>
      <c r="K13" s="24"/>
      <c r="M13" s="23">
        <v>1825</v>
      </c>
      <c r="N13" s="24"/>
      <c r="P13" s="23">
        <v>1825</v>
      </c>
      <c r="Q13" s="24"/>
    </row>
    <row r="14" spans="1:19">
      <c r="A14" s="63" t="s">
        <v>21</v>
      </c>
      <c r="B14" s="32">
        <f>D14*E14+G14*H14+J14*K14+M14*N14+P14*Q14</f>
        <v>0</v>
      </c>
      <c r="C14" s="32"/>
      <c r="D14" s="32">
        <v>925</v>
      </c>
      <c r="E14" s="24"/>
      <c r="G14" s="32">
        <v>925</v>
      </c>
      <c r="H14" s="24"/>
      <c r="J14" s="32">
        <v>925</v>
      </c>
      <c r="K14" s="24"/>
      <c r="M14" s="32">
        <v>925</v>
      </c>
      <c r="N14" s="24"/>
      <c r="P14" s="32">
        <v>925</v>
      </c>
      <c r="Q14" s="24"/>
    </row>
    <row r="15" spans="1:19">
      <c r="A15" s="28" t="s">
        <v>65</v>
      </c>
      <c r="B15" s="23">
        <f t="shared" ref="B15:B26" si="1">D15*E15+G15*H15+J15*K15+M15*N15+P15*Q15</f>
        <v>0</v>
      </c>
      <c r="C15" s="23"/>
      <c r="D15" s="23">
        <v>4975</v>
      </c>
      <c r="E15" s="24"/>
      <c r="G15" s="23">
        <v>5650</v>
      </c>
      <c r="H15" s="24"/>
      <c r="J15" s="23">
        <v>6450</v>
      </c>
      <c r="K15" s="24"/>
      <c r="M15" s="23">
        <v>7175</v>
      </c>
      <c r="N15" s="24"/>
      <c r="P15" s="23">
        <v>8075</v>
      </c>
      <c r="Q15" s="24"/>
    </row>
    <row r="16" spans="1:19">
      <c r="A16" s="63" t="s">
        <v>23</v>
      </c>
      <c r="B16" s="32">
        <f t="shared" si="1"/>
        <v>0</v>
      </c>
      <c r="C16" s="32"/>
      <c r="D16" s="32">
        <v>4814</v>
      </c>
      <c r="E16" s="24"/>
      <c r="G16" s="32">
        <v>4814</v>
      </c>
      <c r="H16" s="24"/>
      <c r="J16" s="32">
        <v>4814</v>
      </c>
      <c r="K16" s="24"/>
      <c r="M16" s="32">
        <v>4814</v>
      </c>
      <c r="N16" s="24"/>
      <c r="P16" s="32">
        <v>4814</v>
      </c>
      <c r="Q16" s="24"/>
    </row>
    <row r="17" spans="1:17">
      <c r="A17" s="28" t="s">
        <v>24</v>
      </c>
      <c r="B17" s="23">
        <f t="shared" si="1"/>
        <v>0</v>
      </c>
      <c r="C17" s="23"/>
      <c r="D17" s="23">
        <v>5393</v>
      </c>
      <c r="E17" s="24"/>
      <c r="G17" s="23">
        <v>5393</v>
      </c>
      <c r="H17" s="24"/>
      <c r="J17" s="23">
        <v>5393</v>
      </c>
      <c r="K17" s="24"/>
      <c r="M17" s="23">
        <v>5393</v>
      </c>
      <c r="N17" s="24"/>
      <c r="P17" s="23">
        <v>5393</v>
      </c>
      <c r="Q17" s="24"/>
    </row>
    <row r="18" spans="1:17">
      <c r="A18" s="63" t="s">
        <v>66</v>
      </c>
      <c r="B18" s="32">
        <f>D18*E18+G18*H18+J18*K18+M18*N18+P18*Q18</f>
        <v>0</v>
      </c>
      <c r="C18" s="32"/>
      <c r="D18" s="32">
        <v>355</v>
      </c>
      <c r="E18" s="24">
        <f>IF(E12&gt;0,E12*6,0)</f>
        <v>0</v>
      </c>
      <c r="G18" s="32">
        <v>355</v>
      </c>
      <c r="H18" s="24">
        <f>IF(H12&gt;0,H12*7,0)</f>
        <v>0</v>
      </c>
      <c r="J18" s="32">
        <v>355</v>
      </c>
      <c r="K18" s="24">
        <f>IF(K12&gt;0,K12*8,0)</f>
        <v>0</v>
      </c>
      <c r="M18" s="32">
        <v>355</v>
      </c>
      <c r="N18" s="24">
        <f>IF(N12&gt;0,N12*9,0)</f>
        <v>0</v>
      </c>
      <c r="P18" s="32">
        <v>355</v>
      </c>
      <c r="Q18" s="24">
        <f>IF(Q12&gt;0,Q12*10,0)</f>
        <v>0</v>
      </c>
    </row>
    <row r="19" spans="1:17">
      <c r="A19" s="28" t="s">
        <v>28</v>
      </c>
      <c r="B19" s="23">
        <f t="shared" si="1"/>
        <v>0</v>
      </c>
      <c r="C19" s="23"/>
      <c r="D19" s="23">
        <v>5475</v>
      </c>
      <c r="E19" s="24"/>
      <c r="G19" s="23">
        <v>6225</v>
      </c>
      <c r="H19" s="24"/>
      <c r="J19" s="23">
        <v>7025</v>
      </c>
      <c r="K19" s="24"/>
      <c r="M19" s="23">
        <v>7775</v>
      </c>
      <c r="N19" s="24"/>
      <c r="P19" s="23">
        <v>8575</v>
      </c>
      <c r="Q19" s="24"/>
    </row>
    <row r="20" spans="1:17">
      <c r="A20" s="63" t="s">
        <v>29</v>
      </c>
      <c r="B20" s="32">
        <f t="shared" si="1"/>
        <v>0</v>
      </c>
      <c r="C20" s="32"/>
      <c r="D20" s="32">
        <v>715</v>
      </c>
      <c r="E20" s="24"/>
      <c r="G20" s="32">
        <v>715</v>
      </c>
      <c r="H20" s="24"/>
      <c r="J20" s="32">
        <v>715</v>
      </c>
      <c r="K20" s="24"/>
      <c r="M20" s="32">
        <v>715</v>
      </c>
      <c r="N20" s="24"/>
      <c r="P20" s="32">
        <v>715</v>
      </c>
      <c r="Q20" s="24"/>
    </row>
    <row r="21" spans="1:17">
      <c r="A21" s="28" t="s">
        <v>30</v>
      </c>
      <c r="B21" s="23">
        <f t="shared" si="1"/>
        <v>0</v>
      </c>
      <c r="C21" s="23"/>
      <c r="D21" s="23">
        <v>685</v>
      </c>
      <c r="E21" s="24"/>
      <c r="G21" s="23">
        <v>685</v>
      </c>
      <c r="H21" s="24"/>
      <c r="J21" s="23">
        <v>685</v>
      </c>
      <c r="K21" s="24"/>
      <c r="M21" s="23">
        <v>685</v>
      </c>
      <c r="N21" s="24"/>
      <c r="P21" s="23">
        <v>685</v>
      </c>
      <c r="Q21" s="24"/>
    </row>
    <row r="22" spans="1:17">
      <c r="A22" s="63" t="s">
        <v>31</v>
      </c>
      <c r="B22" s="32">
        <f t="shared" si="1"/>
        <v>0</v>
      </c>
      <c r="C22" s="32"/>
      <c r="D22" s="32"/>
      <c r="E22" s="24"/>
      <c r="G22" s="32"/>
      <c r="H22" s="24"/>
      <c r="J22" s="32">
        <v>11761</v>
      </c>
      <c r="K22" s="24"/>
      <c r="M22" s="32">
        <v>11761</v>
      </c>
      <c r="N22" s="24"/>
      <c r="P22" s="32">
        <v>11761</v>
      </c>
      <c r="Q22" s="24"/>
    </row>
    <row r="23" spans="1:17">
      <c r="A23" s="28" t="s">
        <v>32</v>
      </c>
      <c r="B23" s="23">
        <f t="shared" si="1"/>
        <v>0</v>
      </c>
      <c r="C23" s="23"/>
      <c r="D23" s="23"/>
      <c r="E23" s="24"/>
      <c r="G23" s="23"/>
      <c r="H23" s="24"/>
      <c r="J23" s="23">
        <v>2682</v>
      </c>
      <c r="K23" s="24"/>
      <c r="M23" s="23">
        <v>2682</v>
      </c>
      <c r="N23" s="24"/>
      <c r="P23" s="23">
        <v>2682</v>
      </c>
      <c r="Q23" s="24"/>
    </row>
    <row r="24" spans="1:17">
      <c r="A24" s="63" t="s">
        <v>33</v>
      </c>
      <c r="B24" s="32">
        <f t="shared" si="1"/>
        <v>0</v>
      </c>
      <c r="C24" s="32"/>
      <c r="D24" s="32">
        <v>1000</v>
      </c>
      <c r="E24" s="24"/>
      <c r="G24" s="32">
        <v>1000</v>
      </c>
      <c r="H24" s="24"/>
      <c r="J24" s="32">
        <v>1000</v>
      </c>
      <c r="K24" s="24"/>
      <c r="M24" s="32">
        <v>1000</v>
      </c>
      <c r="N24" s="24"/>
      <c r="P24" s="32">
        <v>1000</v>
      </c>
      <c r="Q24" s="24"/>
    </row>
    <row r="25" spans="1:17">
      <c r="A25" s="28" t="s">
        <v>34</v>
      </c>
      <c r="B25" s="23">
        <f t="shared" si="1"/>
        <v>0</v>
      </c>
      <c r="C25" s="23"/>
      <c r="D25" s="23">
        <v>1961</v>
      </c>
      <c r="E25" s="24"/>
      <c r="G25" s="23">
        <v>1961</v>
      </c>
      <c r="H25" s="24"/>
      <c r="J25" s="23">
        <v>1961</v>
      </c>
      <c r="K25" s="24"/>
      <c r="M25" s="23">
        <v>1961</v>
      </c>
      <c r="N25" s="24"/>
      <c r="P25" s="23">
        <v>1961</v>
      </c>
      <c r="Q25" s="24"/>
    </row>
    <row r="26" spans="1:17">
      <c r="A26" s="63" t="s">
        <v>35</v>
      </c>
      <c r="B26" s="32">
        <f t="shared" si="1"/>
        <v>0</v>
      </c>
      <c r="C26" s="32"/>
      <c r="D26" s="32">
        <v>3621</v>
      </c>
      <c r="E26" s="24"/>
      <c r="G26" s="32">
        <v>3760</v>
      </c>
      <c r="H26" s="24"/>
      <c r="J26" s="32">
        <v>3900</v>
      </c>
      <c r="K26" s="24"/>
      <c r="M26" s="32">
        <v>4220</v>
      </c>
      <c r="N26" s="24"/>
      <c r="P26" s="32">
        <v>4540</v>
      </c>
      <c r="Q26" s="24"/>
    </row>
    <row r="27" spans="1:17" s="38" customFormat="1">
      <c r="A27" s="34" t="s">
        <v>37</v>
      </c>
      <c r="B27" s="35">
        <f>SUM(B12:B26)</f>
        <v>0</v>
      </c>
      <c r="C27" s="26"/>
      <c r="D27" s="35">
        <f>(D12*E12)+(D14*E14)+(D15*E15)+(D16*E16)+(D17*E17)+(D18*E18)+(D19*E19)+(D20*E20)+(D21*E21)+(D23*E23)+(D26*E26)</f>
        <v>0</v>
      </c>
      <c r="E27" s="36"/>
      <c r="F27" s="37"/>
      <c r="G27" s="35">
        <f>(G12*H12)+(G14*H14)+(G15*H15)+(G16*H16)+(G17*H17)+(G18*H18)+(G19*H19)+(G20*H20)+(G21*H21)+(G23*H23)+(G26*H26)</f>
        <v>0</v>
      </c>
      <c r="H27" s="36"/>
      <c r="I27" s="37"/>
      <c r="J27" s="35">
        <f>(J12*K12)+(J14*K14)+(J15*K15)+(J16*K16)+(J17*K17)+(J18*K18)+(J19*K19)+(J20*K20)+(J21*K21)+(J22*K22)+(J23*K23)+(J26*K26)</f>
        <v>0</v>
      </c>
      <c r="K27" s="36"/>
      <c r="L27" s="37"/>
      <c r="M27" s="35">
        <f>(M12*N12)+(M14*N14)+(M15*N15)+(M16*N16)+(M17*N17)+(M18*N18)+(M19*N19)+(M20*N20)+(M21*N21)+(M22*N22)+(M23*N23)+(M26*N26)</f>
        <v>0</v>
      </c>
      <c r="N27" s="36"/>
      <c r="O27" s="37"/>
      <c r="P27" s="35">
        <f>(P12*Q12)+(P14*Q14)+(P15*Q15)+(P16*Q16)+(P17*Q17)+(P18*Q18)+(P19*Q19)+(P20*Q20)+(P21*Q21)+(P22*Q22)+(P23*Q23)+(P26*Q26)</f>
        <v>0</v>
      </c>
      <c r="Q27" s="36"/>
    </row>
    <row r="28" spans="1:17">
      <c r="B28" s="40"/>
      <c r="C28" s="26"/>
      <c r="D28" s="40"/>
      <c r="G28" s="40"/>
      <c r="J28" s="40"/>
      <c r="M28" s="40"/>
      <c r="P28" s="40"/>
    </row>
    <row r="29" spans="1:17">
      <c r="A29" s="15" t="s">
        <v>38</v>
      </c>
      <c r="C29" s="26"/>
    </row>
    <row r="30" spans="1:17">
      <c r="A30" s="39" t="s">
        <v>39</v>
      </c>
      <c r="B30" s="26">
        <f t="shared" ref="B30:B53" si="2">D30*E30+G30*H30+J30*K30+M30*N30+P30*Q30</f>
        <v>0</v>
      </c>
      <c r="C30" s="26"/>
      <c r="D30" s="26">
        <v>12550</v>
      </c>
      <c r="E30" s="24">
        <f>IF(E12=1,1,0)</f>
        <v>0</v>
      </c>
      <c r="G30" s="26">
        <v>13435</v>
      </c>
      <c r="H30" s="24">
        <f>IF(H12=1,1,0)</f>
        <v>0</v>
      </c>
      <c r="J30" s="26">
        <v>14385</v>
      </c>
      <c r="K30" s="24">
        <f>IF(K12=1,1,0)</f>
        <v>0</v>
      </c>
      <c r="M30" s="26">
        <v>15335</v>
      </c>
      <c r="N30" s="24">
        <f>IF(N12=1,1,0)</f>
        <v>0</v>
      </c>
      <c r="P30" s="26">
        <v>16145</v>
      </c>
      <c r="Q30" s="24">
        <f>IF(Q12=1,1,0)</f>
        <v>0</v>
      </c>
    </row>
    <row r="31" spans="1:17">
      <c r="A31" s="22" t="s">
        <v>41</v>
      </c>
      <c r="B31" s="23">
        <f t="shared" si="2"/>
        <v>0</v>
      </c>
      <c r="C31" s="23"/>
      <c r="D31" s="23">
        <v>850</v>
      </c>
      <c r="E31" s="24">
        <f>IF((E16+E17)&gt;0,E16+E17,)</f>
        <v>0</v>
      </c>
      <c r="G31" s="23">
        <v>850</v>
      </c>
      <c r="H31" s="24">
        <f>IF((H16+H17)&gt;0,H16+H17,)</f>
        <v>0</v>
      </c>
      <c r="J31" s="23">
        <v>850</v>
      </c>
      <c r="K31" s="24">
        <f>IF((K16+K17)&gt;0,K16+K17,)</f>
        <v>0</v>
      </c>
      <c r="M31" s="23">
        <v>850</v>
      </c>
      <c r="N31" s="24">
        <f>IF((N16+N17)&gt;0,N16+N17,)</f>
        <v>0</v>
      </c>
      <c r="P31" s="23">
        <v>850</v>
      </c>
      <c r="Q31" s="24">
        <f>IF((Q16+Q17)&gt;0,Q16+Q17,)</f>
        <v>0</v>
      </c>
    </row>
    <row r="32" spans="1:17">
      <c r="A32" s="39" t="s">
        <v>42</v>
      </c>
      <c r="B32" s="32">
        <f t="shared" si="2"/>
        <v>0</v>
      </c>
      <c r="C32" s="32"/>
      <c r="D32" s="32">
        <v>850</v>
      </c>
      <c r="E32" s="24">
        <f>IF((E15+E53)&gt;0,1,)</f>
        <v>0</v>
      </c>
      <c r="G32" s="32">
        <v>850</v>
      </c>
      <c r="H32" s="24">
        <f>IF((H15+H53)&gt;0,1,)</f>
        <v>0</v>
      </c>
      <c r="J32" s="32">
        <v>850</v>
      </c>
      <c r="K32" s="24">
        <f>IF((K15+K53)&gt;0,1,)</f>
        <v>0</v>
      </c>
      <c r="M32" s="32">
        <v>850</v>
      </c>
      <c r="N32" s="24">
        <f>IF((N15+N53)&gt;0,1,)</f>
        <v>0</v>
      </c>
      <c r="P32" s="32">
        <v>850</v>
      </c>
      <c r="Q32" s="24">
        <f>IF((Q15+Q53)&gt;0,1,)</f>
        <v>0</v>
      </c>
    </row>
    <row r="33" spans="1:17">
      <c r="A33" s="22" t="s">
        <v>43</v>
      </c>
      <c r="B33" s="23">
        <f t="shared" si="2"/>
        <v>0</v>
      </c>
      <c r="C33" s="23"/>
      <c r="D33" s="23">
        <v>1980</v>
      </c>
      <c r="E33" s="24">
        <f>IF(E19=1,1,0)</f>
        <v>0</v>
      </c>
      <c r="G33" s="23">
        <v>1980</v>
      </c>
      <c r="H33" s="24">
        <f>IF(H19=1,1,0)</f>
        <v>0</v>
      </c>
      <c r="J33" s="23">
        <v>1980</v>
      </c>
      <c r="K33" s="24">
        <f>IF(K19=1,1,0)</f>
        <v>0</v>
      </c>
      <c r="M33" s="23">
        <v>1980</v>
      </c>
      <c r="N33" s="24">
        <f>IF(N19=1,1,0)</f>
        <v>0</v>
      </c>
      <c r="P33" s="23">
        <v>1980</v>
      </c>
      <c r="Q33" s="24">
        <f>IF(Q19=1,1,0)</f>
        <v>0</v>
      </c>
    </row>
    <row r="34" spans="1:17">
      <c r="B34" s="26"/>
      <c r="C34" s="26"/>
      <c r="D34" s="26"/>
      <c r="G34" s="26"/>
      <c r="J34" s="42"/>
      <c r="M34" s="42"/>
      <c r="P34" s="42"/>
    </row>
    <row r="35" spans="1:17">
      <c r="A35" s="28" t="s">
        <v>44</v>
      </c>
      <c r="B35" s="23">
        <f t="shared" si="2"/>
        <v>0</v>
      </c>
      <c r="C35" s="23"/>
      <c r="D35" s="23">
        <v>21625</v>
      </c>
      <c r="E35" s="24">
        <f>IF(E12=1,IF(E23=0,1,0),IF(K23=1,1,0))</f>
        <v>0</v>
      </c>
      <c r="G35" s="23">
        <v>25285</v>
      </c>
      <c r="H35" s="24">
        <f>IF(H12=1,IF(H23=0,1,0),IF(N23=1,1,0))</f>
        <v>0</v>
      </c>
      <c r="J35" s="23">
        <v>28680</v>
      </c>
      <c r="K35" s="24">
        <f>IF(K12=1,IF(K23=0,1,0),IF(Q23=1,1,0))</f>
        <v>0</v>
      </c>
      <c r="M35" s="23">
        <v>32750</v>
      </c>
      <c r="N35" s="24">
        <f>IF(N12=1,IF(N23=0,1,0),0)</f>
        <v>0</v>
      </c>
      <c r="P35" s="23">
        <v>36545</v>
      </c>
      <c r="Q35" s="24">
        <f>IF(Q12=1,IF(Q23=0,1,0),0)</f>
        <v>0</v>
      </c>
    </row>
    <row r="36" spans="1:17">
      <c r="A36" s="31" t="s">
        <v>67</v>
      </c>
      <c r="B36" s="32">
        <f t="shared" si="2"/>
        <v>0</v>
      </c>
      <c r="C36" s="32"/>
      <c r="D36" s="33">
        <v>7590</v>
      </c>
      <c r="E36" s="24">
        <f>IF(K23=1,1,0)</f>
        <v>0</v>
      </c>
      <c r="G36" s="33">
        <v>7590</v>
      </c>
      <c r="H36" s="24">
        <f>IF(N23=1,1,0)</f>
        <v>0</v>
      </c>
      <c r="J36" s="33">
        <v>7590</v>
      </c>
      <c r="K36" s="24">
        <f>IF(Q23=1,1,0)</f>
        <v>0</v>
      </c>
      <c r="M36" s="3"/>
      <c r="N36" s="3"/>
      <c r="O36" s="3"/>
      <c r="P36" s="3"/>
      <c r="Q36" s="3"/>
    </row>
    <row r="37" spans="1:17" s="38" customFormat="1">
      <c r="A37" s="34" t="s">
        <v>47</v>
      </c>
      <c r="B37" s="35">
        <f>SUM(B28:B36)</f>
        <v>0</v>
      </c>
      <c r="C37" s="26"/>
      <c r="D37" s="35">
        <f>(D29*E29)+(D30*E30)+(D31*E31)+(D32*E32)+(D33*E33)+(D34*E34)+(D35*E35)+(D36*E36)</f>
        <v>0</v>
      </c>
      <c r="E37" s="36"/>
      <c r="F37" s="37"/>
      <c r="G37" s="35">
        <f>(G29*H29)+(G30*H30)+(G31*H31)+(G32*H32)+(G33*H33)+(G34*H34)+(G35*H35)+(G36*H36)</f>
        <v>0</v>
      </c>
      <c r="H37" s="36"/>
      <c r="I37" s="37"/>
      <c r="J37" s="35">
        <f>(J29*K29)+(J30*K30)+(J31*K31)+(J32*K32)+(J33*K33)+(J34*K34)+(J35*K35)+(J36*K36)</f>
        <v>0</v>
      </c>
      <c r="K37" s="36"/>
      <c r="L37" s="37"/>
      <c r="M37" s="35">
        <f>(M29*N29)+(M30*N30)+(M31*N31)+(M32*N32)+(M33*N33)+(M34*N34)+(M35*N35)+(M36*N36)</f>
        <v>0</v>
      </c>
      <c r="N37" s="36"/>
      <c r="O37" s="37"/>
      <c r="P37" s="35">
        <f>(P29*Q29)+(P30*Q30)+(P31*Q31)+(P32*Q32)+(P33*Q33)+(P34*Q34)+(P35*Q35)+(P36*Q36)</f>
        <v>0</v>
      </c>
      <c r="Q37" s="36"/>
    </row>
    <row r="38" spans="1:17">
      <c r="B38" s="32"/>
      <c r="C38" s="26"/>
    </row>
    <row r="39" spans="1:17">
      <c r="A39" s="15" t="s">
        <v>48</v>
      </c>
      <c r="B39" s="32"/>
      <c r="C39" s="26"/>
    </row>
    <row r="40" spans="1:17">
      <c r="A40" s="39" t="s">
        <v>49</v>
      </c>
      <c r="B40" s="32">
        <f t="shared" si="2"/>
        <v>0</v>
      </c>
      <c r="C40" s="32"/>
      <c r="D40" s="32">
        <v>1060</v>
      </c>
      <c r="E40" s="24"/>
      <c r="G40" s="32">
        <v>1060</v>
      </c>
      <c r="H40" s="24"/>
      <c r="J40" s="32">
        <v>1060</v>
      </c>
      <c r="K40" s="24"/>
      <c r="M40" s="32">
        <v>1060</v>
      </c>
      <c r="N40" s="24"/>
      <c r="P40" s="32">
        <v>1060</v>
      </c>
      <c r="Q40" s="24"/>
    </row>
    <row r="41" spans="1:17">
      <c r="A41" s="22" t="s">
        <v>50</v>
      </c>
      <c r="B41" s="23">
        <f t="shared" si="2"/>
        <v>0</v>
      </c>
      <c r="C41" s="32"/>
      <c r="D41" s="23">
        <v>1549</v>
      </c>
      <c r="E41" s="24"/>
      <c r="G41" s="23">
        <v>1549</v>
      </c>
      <c r="H41" s="24"/>
      <c r="J41" s="23">
        <v>1549</v>
      </c>
      <c r="K41" s="24"/>
      <c r="M41" s="23">
        <v>1549</v>
      </c>
      <c r="N41" s="24"/>
      <c r="P41" s="23">
        <v>1549</v>
      </c>
      <c r="Q41" s="24"/>
    </row>
    <row r="42" spans="1:17">
      <c r="A42" s="39" t="s">
        <v>51</v>
      </c>
      <c r="B42" s="32">
        <f t="shared" si="2"/>
        <v>0</v>
      </c>
      <c r="C42" s="32"/>
      <c r="D42" s="32">
        <v>2728</v>
      </c>
      <c r="E42" s="24"/>
      <c r="G42" s="32">
        <v>2728</v>
      </c>
      <c r="H42" s="24"/>
      <c r="J42" s="32">
        <v>2728</v>
      </c>
      <c r="K42" s="24"/>
      <c r="M42" s="32">
        <v>2728</v>
      </c>
      <c r="N42" s="24"/>
      <c r="P42" s="32">
        <v>2728</v>
      </c>
      <c r="Q42" s="24"/>
    </row>
    <row r="43" spans="1:17">
      <c r="A43" s="22" t="s">
        <v>52</v>
      </c>
      <c r="B43" s="23">
        <f t="shared" si="2"/>
        <v>0</v>
      </c>
      <c r="C43" s="23"/>
      <c r="D43" s="23">
        <v>1099</v>
      </c>
      <c r="E43" s="24"/>
      <c r="G43" s="23">
        <v>1099</v>
      </c>
      <c r="H43" s="24"/>
      <c r="J43" s="23">
        <v>1099</v>
      </c>
      <c r="K43" s="24"/>
      <c r="M43" s="23">
        <v>1099</v>
      </c>
      <c r="N43" s="24"/>
      <c r="P43" s="23">
        <v>1099</v>
      </c>
      <c r="Q43" s="24"/>
    </row>
    <row r="44" spans="1:17">
      <c r="A44" s="39" t="s">
        <v>53</v>
      </c>
      <c r="B44" s="32">
        <f t="shared" si="2"/>
        <v>0</v>
      </c>
      <c r="C44" s="32"/>
      <c r="D44" s="32">
        <v>899</v>
      </c>
      <c r="E44" s="24"/>
      <c r="G44" s="32">
        <v>899</v>
      </c>
      <c r="H44" s="24"/>
      <c r="J44" s="32">
        <v>899</v>
      </c>
      <c r="K44" s="24"/>
      <c r="M44" s="32">
        <v>899</v>
      </c>
      <c r="N44" s="24"/>
      <c r="P44" s="32">
        <v>899</v>
      </c>
      <c r="Q44" s="24"/>
    </row>
    <row r="45" spans="1:17" hidden="1">
      <c r="A45" s="28" t="s">
        <v>20</v>
      </c>
      <c r="B45" s="23">
        <f t="shared" si="2"/>
        <v>0</v>
      </c>
      <c r="C45" s="23"/>
      <c r="D45" s="23">
        <v>0</v>
      </c>
      <c r="E45" s="24"/>
      <c r="F45" s="64"/>
      <c r="G45" s="23">
        <v>0</v>
      </c>
      <c r="H45" s="24"/>
      <c r="J45" s="23">
        <v>0</v>
      </c>
      <c r="K45" s="24"/>
      <c r="L45" s="64"/>
      <c r="M45" s="23">
        <v>0</v>
      </c>
      <c r="N45" s="24"/>
      <c r="O45" s="64"/>
      <c r="P45" s="23">
        <v>0</v>
      </c>
      <c r="Q45" s="24"/>
    </row>
    <row r="46" spans="1:17" hidden="1">
      <c r="A46" s="65" t="s">
        <v>54</v>
      </c>
      <c r="B46" s="26"/>
      <c r="C46" s="26"/>
      <c r="D46" s="26"/>
      <c r="G46" s="26"/>
      <c r="J46" s="26"/>
      <c r="M46" s="26"/>
      <c r="P46" s="26"/>
    </row>
    <row r="47" spans="1:17" s="54" customFormat="1" hidden="1">
      <c r="A47" s="66" t="s">
        <v>55</v>
      </c>
      <c r="B47" s="67">
        <f t="shared" si="2"/>
        <v>0</v>
      </c>
      <c r="C47" s="67"/>
      <c r="D47" s="67">
        <v>0</v>
      </c>
      <c r="E47" s="53"/>
      <c r="F47" s="68"/>
      <c r="G47" s="67">
        <v>0</v>
      </c>
      <c r="H47" s="53"/>
      <c r="I47" s="18"/>
      <c r="J47" s="67">
        <v>0</v>
      </c>
      <c r="K47" s="53"/>
      <c r="L47" s="68"/>
      <c r="M47" s="67">
        <v>0</v>
      </c>
      <c r="N47" s="53"/>
      <c r="O47" s="68"/>
      <c r="P47" s="67">
        <v>0</v>
      </c>
      <c r="Q47" s="53"/>
    </row>
    <row r="48" spans="1:17" s="54" customFormat="1" hidden="1">
      <c r="A48" s="69" t="s">
        <v>56</v>
      </c>
      <c r="B48" s="67">
        <f t="shared" si="2"/>
        <v>0</v>
      </c>
      <c r="C48" s="67"/>
      <c r="D48" s="67">
        <v>0</v>
      </c>
      <c r="E48" s="53"/>
      <c r="F48" s="68"/>
      <c r="G48" s="67">
        <v>0</v>
      </c>
      <c r="H48" s="53"/>
      <c r="I48" s="18"/>
      <c r="J48" s="67">
        <v>0</v>
      </c>
      <c r="K48" s="53"/>
      <c r="L48" s="68"/>
      <c r="M48" s="67">
        <v>0</v>
      </c>
      <c r="N48" s="53"/>
      <c r="O48" s="68"/>
      <c r="P48" s="67">
        <v>0</v>
      </c>
      <c r="Q48" s="53"/>
    </row>
    <row r="49" spans="1:17" s="54" customFormat="1" hidden="1">
      <c r="A49" s="69" t="s">
        <v>68</v>
      </c>
      <c r="B49" s="67">
        <f t="shared" si="2"/>
        <v>0</v>
      </c>
      <c r="C49" s="67"/>
      <c r="D49" s="67">
        <v>0</v>
      </c>
      <c r="E49" s="53"/>
      <c r="F49" s="68"/>
      <c r="G49" s="67">
        <v>0</v>
      </c>
      <c r="H49" s="53"/>
      <c r="I49" s="18"/>
      <c r="J49" s="67">
        <v>0</v>
      </c>
      <c r="K49" s="53"/>
      <c r="L49" s="68"/>
      <c r="M49" s="67">
        <v>0</v>
      </c>
      <c r="N49" s="53"/>
      <c r="O49" s="68"/>
      <c r="P49" s="67">
        <v>0</v>
      </c>
      <c r="Q49" s="53"/>
    </row>
    <row r="50" spans="1:17" s="54" customFormat="1" hidden="1">
      <c r="A50" s="66" t="s">
        <v>58</v>
      </c>
      <c r="B50" s="67">
        <f t="shared" si="2"/>
        <v>0</v>
      </c>
      <c r="C50" s="67"/>
      <c r="D50" s="67">
        <v>0</v>
      </c>
      <c r="E50" s="53"/>
      <c r="F50" s="68"/>
      <c r="G50" s="67">
        <v>0</v>
      </c>
      <c r="H50" s="53"/>
      <c r="I50" s="18"/>
      <c r="J50" s="67">
        <v>0</v>
      </c>
      <c r="K50" s="53"/>
      <c r="L50" s="68"/>
      <c r="M50" s="67">
        <v>0</v>
      </c>
      <c r="N50" s="53"/>
      <c r="O50" s="68"/>
      <c r="P50" s="67">
        <v>0</v>
      </c>
      <c r="Q50" s="53"/>
    </row>
    <row r="51" spans="1:17" s="54" customFormat="1" hidden="1">
      <c r="A51" s="69" t="s">
        <v>59</v>
      </c>
      <c r="B51" s="67">
        <f t="shared" si="2"/>
        <v>0</v>
      </c>
      <c r="C51" s="67"/>
      <c r="D51" s="67">
        <v>0</v>
      </c>
      <c r="E51" s="53"/>
      <c r="F51" s="68"/>
      <c r="G51" s="67">
        <v>0</v>
      </c>
      <c r="H51" s="53"/>
      <c r="I51" s="18"/>
      <c r="J51" s="67">
        <v>0</v>
      </c>
      <c r="K51" s="53"/>
      <c r="L51" s="68"/>
      <c r="M51" s="67">
        <v>0</v>
      </c>
      <c r="N51" s="53"/>
      <c r="O51" s="68"/>
      <c r="P51" s="67">
        <v>0</v>
      </c>
      <c r="Q51" s="53"/>
    </row>
    <row r="52" spans="1:17" hidden="1">
      <c r="A52" s="63" t="s">
        <v>33</v>
      </c>
      <c r="B52" s="32">
        <f t="shared" si="2"/>
        <v>0</v>
      </c>
      <c r="C52" s="32"/>
      <c r="D52" s="32">
        <v>0</v>
      </c>
      <c r="E52" s="24"/>
      <c r="G52" s="32">
        <v>0</v>
      </c>
      <c r="H52" s="24"/>
      <c r="J52" s="32">
        <v>0</v>
      </c>
      <c r="K52" s="24"/>
      <c r="M52" s="32">
        <v>0</v>
      </c>
      <c r="N52" s="24"/>
      <c r="P52" s="32">
        <v>0</v>
      </c>
      <c r="Q52" s="24"/>
    </row>
    <row r="53" spans="1:17" hidden="1">
      <c r="A53" s="63" t="s">
        <v>34</v>
      </c>
      <c r="B53" s="32">
        <f t="shared" si="2"/>
        <v>0</v>
      </c>
      <c r="C53" s="32"/>
      <c r="D53" s="32">
        <v>0</v>
      </c>
      <c r="E53" s="24"/>
      <c r="G53" s="32">
        <v>0</v>
      </c>
      <c r="H53" s="24"/>
      <c r="J53" s="32">
        <v>0</v>
      </c>
      <c r="K53" s="24"/>
      <c r="M53" s="32">
        <v>0</v>
      </c>
      <c r="N53" s="24"/>
      <c r="P53" s="32">
        <v>0</v>
      </c>
      <c r="Q53" s="24"/>
    </row>
    <row r="54" spans="1:17" s="38" customFormat="1">
      <c r="A54" s="34" t="s">
        <v>60</v>
      </c>
      <c r="B54" s="35">
        <f>SUM(B40:B53)</f>
        <v>0</v>
      </c>
      <c r="C54" s="26"/>
      <c r="D54" s="35">
        <f>(D40*E40)+(D41*E41)+(D42*E42)+(D43*E43)+(D44*E44)+(D45*E45)+(D47*E47)+(D48*E48)+(D49*E49)+(D50*E50)+(D51*E51)+(D52*E52)+(D53*E53)</f>
        <v>0</v>
      </c>
      <c r="E54" s="36"/>
      <c r="F54" s="37"/>
      <c r="G54" s="35">
        <f>(G40*H40)+(G41*H41)+(G42*H42)+(G43*H43)+(G44*H44)+(G45*H45)+(G47*H47)+(G48*H48)+(G49*H49)+(G50*H50)+(G51*H51)+(G52*H52)+(G53*H53)</f>
        <v>0</v>
      </c>
      <c r="H54" s="36"/>
      <c r="I54" s="37"/>
      <c r="J54" s="35">
        <f>(J40*K40)+(J41*K41)+(J42*K42)+(J43*K43)+(J44*K44)+(J45*K45)+(J47*K47)+(J48*K48)+(J49*K49)+(J50*K50)+(J51*K51)+(J52*K52)+(J53*K53)</f>
        <v>0</v>
      </c>
      <c r="K54" s="36"/>
      <c r="L54" s="37"/>
      <c r="M54" s="35">
        <f>(M40*N40)+(M41*N41)+(M42*N42)+(M43*N43)+(M44*N44)+(M45*N45)+(M47*N47)+(M48*N48)+(M49*N49)+(M50*N50)+(M51*N51)+(M52*N52)+(M53*N53)</f>
        <v>0</v>
      </c>
      <c r="N54" s="36"/>
      <c r="O54" s="37"/>
      <c r="P54" s="35">
        <f>(P40*Q40)+(P41*Q41)+(P42*Q42)+(P43*Q43)+(P44*Q44)+(P45*Q45)+(P47*Q47)+(P48*Q48)+(P49*Q49)+(P50*Q50)+(P51*Q51)+(P52*Q52)+(P53*Q53)</f>
        <v>0</v>
      </c>
      <c r="Q54" s="36"/>
    </row>
    <row r="55" spans="1:17">
      <c r="A55" s="57"/>
      <c r="C55" s="32"/>
    </row>
    <row r="56" spans="1:17" ht="17.149999999999999" customHeight="1">
      <c r="A56" s="58" t="s">
        <v>61</v>
      </c>
      <c r="C56" s="32"/>
    </row>
    <row r="57" spans="1:17">
      <c r="A57" s="70"/>
      <c r="C57" s="32"/>
    </row>
    <row r="58" spans="1:17">
      <c r="A58" s="63" t="s">
        <v>62</v>
      </c>
    </row>
    <row r="59" spans="1:17">
      <c r="A59" s="63"/>
    </row>
    <row r="60" spans="1:17">
      <c r="A60" s="63"/>
    </row>
    <row r="61" spans="1:17">
      <c r="A61" s="60"/>
    </row>
    <row r="107" spans="1:19" s="39" customFormat="1">
      <c r="A107" s="61"/>
      <c r="B107" s="61"/>
      <c r="C107" s="61"/>
      <c r="E107" s="18"/>
      <c r="F107" s="18"/>
      <c r="H107" s="18"/>
      <c r="I107" s="18"/>
      <c r="J107" s="41"/>
      <c r="K107" s="18"/>
      <c r="L107" s="18"/>
      <c r="M107" s="41"/>
      <c r="N107" s="18"/>
      <c r="O107" s="18"/>
      <c r="P107" s="41"/>
      <c r="Q107" s="18"/>
      <c r="R107" s="3"/>
      <c r="S107" s="3"/>
    </row>
    <row r="135" spans="1:19" s="18" customFormat="1">
      <c r="A135" s="15"/>
      <c r="B135" s="15"/>
      <c r="C135" s="15"/>
      <c r="D135" s="15"/>
      <c r="G135" s="15"/>
      <c r="J135" s="41"/>
      <c r="M135" s="41"/>
      <c r="P135" s="41"/>
      <c r="R135" s="3"/>
      <c r="S135" s="3"/>
    </row>
    <row r="136" spans="1:19" s="18" customFormat="1">
      <c r="A136" s="15"/>
      <c r="B136" s="15"/>
      <c r="C136" s="15"/>
      <c r="D136" s="15"/>
      <c r="G136" s="15"/>
      <c r="J136" s="41"/>
      <c r="M136" s="41"/>
      <c r="P136" s="41"/>
      <c r="R136" s="3"/>
      <c r="S136" s="3"/>
    </row>
    <row r="137" spans="1:19" s="18" customFormat="1">
      <c r="A137" s="15"/>
      <c r="B137" s="15"/>
      <c r="C137" s="15"/>
      <c r="D137" s="15"/>
      <c r="G137" s="15"/>
      <c r="J137" s="41"/>
      <c r="M137" s="41"/>
      <c r="P137" s="41"/>
      <c r="R137" s="3"/>
      <c r="S137" s="3"/>
    </row>
    <row r="156" spans="1:19" s="18" customFormat="1">
      <c r="A156" s="15"/>
      <c r="B156" s="15"/>
      <c r="C156" s="15"/>
      <c r="D156" s="15"/>
      <c r="G156" s="15"/>
      <c r="J156" s="41"/>
      <c r="M156" s="41"/>
      <c r="P156" s="41"/>
      <c r="R156" s="3"/>
      <c r="S156" s="3"/>
    </row>
    <row r="157" spans="1:19" s="18" customFormat="1">
      <c r="A157" s="15"/>
      <c r="B157" s="15"/>
      <c r="C157" s="15"/>
      <c r="D157" s="15"/>
      <c r="G157" s="15"/>
      <c r="J157" s="41"/>
      <c r="M157" s="41"/>
      <c r="P157" s="41"/>
      <c r="R157" s="3"/>
      <c r="S157" s="3"/>
    </row>
    <row r="158" spans="1:19" s="18" customFormat="1">
      <c r="A158" s="15"/>
      <c r="B158" s="15"/>
      <c r="C158" s="15"/>
      <c r="D158" s="15"/>
      <c r="G158" s="15"/>
      <c r="J158" s="41"/>
      <c r="M158" s="41"/>
      <c r="P158" s="41"/>
      <c r="R158" s="3"/>
      <c r="S158" s="3"/>
    </row>
    <row r="159" spans="1:19" s="18" customFormat="1">
      <c r="A159" s="15"/>
      <c r="B159" s="15"/>
      <c r="C159" s="15"/>
      <c r="D159" s="15"/>
      <c r="G159" s="15"/>
      <c r="J159" s="41"/>
      <c r="M159" s="41"/>
      <c r="P159" s="41"/>
      <c r="R159" s="3"/>
      <c r="S159" s="3"/>
    </row>
    <row r="182" spans="1:19" s="18" customFormat="1">
      <c r="A182" s="15"/>
      <c r="B182" s="15"/>
      <c r="C182" s="15"/>
      <c r="D182" s="15"/>
      <c r="G182" s="15"/>
      <c r="J182" s="41"/>
      <c r="M182" s="41"/>
      <c r="P182" s="41"/>
      <c r="R182" s="3"/>
      <c r="S182" s="3"/>
    </row>
    <row r="192" spans="1:19" s="39" customFormat="1">
      <c r="A192" s="62"/>
      <c r="E192" s="18"/>
      <c r="F192" s="18"/>
      <c r="H192" s="18"/>
      <c r="I192" s="18"/>
      <c r="J192" s="41"/>
      <c r="K192" s="18"/>
      <c r="L192" s="18"/>
      <c r="M192" s="41"/>
      <c r="N192" s="18"/>
      <c r="O192" s="18"/>
      <c r="P192" s="41"/>
      <c r="Q192" s="18"/>
      <c r="R192" s="3"/>
      <c r="S192" s="3"/>
    </row>
    <row r="193" spans="1:19" s="39" customFormat="1">
      <c r="A193" s="62"/>
      <c r="E193" s="18"/>
      <c r="F193" s="18"/>
      <c r="H193" s="18"/>
      <c r="I193" s="18"/>
      <c r="J193" s="41"/>
      <c r="K193" s="18"/>
      <c r="L193" s="18"/>
      <c r="M193" s="41"/>
      <c r="N193" s="18"/>
      <c r="O193" s="18"/>
      <c r="P193" s="41"/>
      <c r="Q193" s="18"/>
      <c r="R193" s="3"/>
      <c r="S193" s="3"/>
    </row>
    <row r="194" spans="1:19" s="39" customFormat="1">
      <c r="A194" s="62"/>
      <c r="E194" s="18"/>
      <c r="F194" s="18"/>
      <c r="H194" s="18"/>
      <c r="I194" s="18"/>
      <c r="J194" s="41"/>
      <c r="K194" s="18"/>
      <c r="L194" s="18"/>
      <c r="M194" s="41"/>
      <c r="N194" s="18"/>
      <c r="O194" s="18"/>
      <c r="P194" s="41"/>
      <c r="Q194" s="18"/>
      <c r="R194" s="3"/>
      <c r="S194" s="3"/>
    </row>
    <row r="195" spans="1:19" s="39" customFormat="1">
      <c r="A195" s="62"/>
      <c r="E195" s="18"/>
      <c r="F195" s="18"/>
      <c r="H195" s="18"/>
      <c r="I195" s="18"/>
      <c r="J195" s="41"/>
      <c r="K195" s="18"/>
      <c r="L195" s="18"/>
      <c r="M195" s="41"/>
      <c r="N195" s="18"/>
      <c r="O195" s="18"/>
      <c r="P195" s="41"/>
      <c r="Q195" s="18"/>
      <c r="R195" s="3"/>
      <c r="S195" s="3"/>
    </row>
    <row r="196" spans="1:19" s="39" customFormat="1">
      <c r="A196" s="62"/>
      <c r="E196" s="18"/>
      <c r="F196" s="18"/>
      <c r="H196" s="18"/>
      <c r="I196" s="18"/>
      <c r="J196" s="41"/>
      <c r="K196" s="18"/>
      <c r="L196" s="18"/>
      <c r="M196" s="41"/>
      <c r="N196" s="18"/>
      <c r="O196" s="18"/>
      <c r="P196" s="41"/>
      <c r="Q196" s="18"/>
      <c r="R196" s="3"/>
      <c r="S196" s="3"/>
    </row>
    <row r="197" spans="1:19" s="39" customFormat="1">
      <c r="A197" s="62"/>
      <c r="E197" s="18"/>
      <c r="F197" s="18"/>
      <c r="H197" s="18"/>
      <c r="I197" s="18"/>
      <c r="J197" s="41"/>
      <c r="K197" s="18"/>
      <c r="L197" s="18"/>
      <c r="M197" s="41"/>
      <c r="N197" s="18"/>
      <c r="O197" s="18"/>
      <c r="P197" s="41"/>
      <c r="Q197" s="18"/>
      <c r="R197" s="3"/>
      <c r="S197" s="3"/>
    </row>
    <row r="198" spans="1:19" s="39" customFormat="1">
      <c r="A198" s="62"/>
      <c r="E198" s="18"/>
      <c r="F198" s="18"/>
      <c r="H198" s="18"/>
      <c r="I198" s="18"/>
      <c r="J198" s="41"/>
      <c r="K198" s="18"/>
      <c r="L198" s="18"/>
      <c r="M198" s="41"/>
      <c r="N198" s="18"/>
      <c r="O198" s="18"/>
      <c r="P198" s="41"/>
      <c r="Q198" s="18"/>
      <c r="R198" s="3"/>
      <c r="S198" s="3"/>
    </row>
    <row r="199" spans="1:19" s="39" customFormat="1">
      <c r="A199" s="62"/>
      <c r="E199" s="18"/>
      <c r="F199" s="18"/>
      <c r="H199" s="18"/>
      <c r="I199" s="18"/>
      <c r="J199" s="41"/>
      <c r="K199" s="18"/>
      <c r="L199" s="18"/>
      <c r="M199" s="41"/>
      <c r="N199" s="18"/>
      <c r="O199" s="18"/>
      <c r="P199" s="41"/>
      <c r="Q199" s="18"/>
      <c r="R199" s="3"/>
      <c r="S199" s="3"/>
    </row>
  </sheetData>
  <mergeCells count="6">
    <mergeCell ref="D1:O3"/>
    <mergeCell ref="B2:C2"/>
    <mergeCell ref="B3:C3"/>
    <mergeCell ref="B4:C4"/>
    <mergeCell ref="B5:C5"/>
    <mergeCell ref="D5:Q5"/>
  </mergeCells>
  <hyperlinks>
    <hyperlink ref="A26" r:id="rId1" xr:uid="{2EC85EA0-51B8-4DCB-BF3A-2D86D5EB62C2}"/>
    <hyperlink ref="A14" r:id="rId2" display="F. Modul ( á 660,- ) Myggenet/vindue" xr:uid="{1F640EE1-4799-4FBA-B945-AC1D69936F14}"/>
    <hyperlink ref="A35" r:id="rId3" xr:uid="{0EE2FA18-8137-42BE-8B30-C239007D4E88}"/>
    <hyperlink ref="A19" r:id="rId4" xr:uid="{1CFB55A6-05DC-4D15-A379-2F31E7A63801}"/>
    <hyperlink ref="A15" r:id="rId5" display="Termotag standard (3,00 m)" xr:uid="{DD8FE87C-F5BF-47DE-BFBA-425AC43CBB7D}"/>
    <hyperlink ref="A49" r:id="rId6" display="Veranda gavl/side, m/2 vindue oplukkelig" xr:uid="{ECBE144A-B976-4028-90A2-146D645B28BB}"/>
    <hyperlink ref="A16" r:id="rId7" xr:uid="{93B66115-00EA-4ECD-8556-EEDBF736DDF2}"/>
    <hyperlink ref="A17" r:id="rId8" xr:uid="{4087E6C4-E0F1-40AE-A3B2-AB110AE857E7}"/>
    <hyperlink ref="A20" r:id="rId9" xr:uid="{130210AD-A03E-426B-839F-E8AF77023641}"/>
    <hyperlink ref="A18" r:id="rId10" display="Sandsække à 289,- ( 750 tag = 7stk ; Tunnel + 1stk)" xr:uid="{F45B8C6E-E88E-4925-A279-1C8130C7818A}"/>
    <hyperlink ref="A21" r:id="rId11" xr:uid="{70666C3D-22D5-4E64-A19E-2B08D832A655}"/>
    <hyperlink ref="A51" r:id="rId12" xr:uid="{87B984EB-5E27-435B-B013-B7C81B420F5F}"/>
    <hyperlink ref="A53" r:id="rId13" xr:uid="{1DF352A0-F731-47FD-A6A2-2CF7FFD6B643}"/>
    <hyperlink ref="A58" r:id="rId14" xr:uid="{3082F71E-F95C-420D-81BB-E1CE70C30E0F}"/>
    <hyperlink ref="A48" r:id="rId15" display="Veranda bagvægs lukning" xr:uid="{209298D8-E72F-445E-9D26-A3FEA7EC10C5}"/>
    <hyperlink ref="A52" r:id="rId16" xr:uid="{F1A7973D-BBF3-449B-8972-8786544B7FE0}"/>
    <hyperlink ref="A36" r:id="rId17" display="Gulv til Ekstern Veranda " xr:uid="{35D65DA4-0948-4F89-866B-A8C1372E4E4A}"/>
    <hyperlink ref="A22" r:id="rId18" xr:uid="{581EA4BF-5517-4023-9108-A3739C417676}"/>
    <hyperlink ref="A23" r:id="rId19" xr:uid="{B3A77772-D874-423D-A3DB-9049F4D718A3}"/>
    <hyperlink ref="A13" r:id="rId20" xr:uid="{05601337-9FAF-44E9-B7CD-51F2D2859482}"/>
    <hyperlink ref="A45" r:id="rId21" xr:uid="{AB084A2C-74DE-4B2C-AC74-D1E6808ED335}"/>
    <hyperlink ref="A25" r:id="rId22" xr:uid="{C6C5DE68-EEDF-4C36-8F11-434F1EA58644}"/>
    <hyperlink ref="A24" r:id="rId23" xr:uid="{10D88683-34A2-49E1-91C4-740C12DF89F6}"/>
  </hyperlinks>
  <pageMargins left="0.70000000000000007" right="0.31" top="0.56000000000000005" bottom="0.75000000000000011" header="0.1" footer="0.1"/>
  <pageSetup paperSize="9" scale="54" orientation="landscape" r:id="rId24"/>
  <headerFooter>
    <oddHeader>&amp;C&amp;"Calibri,Normal"&amp;K000000&amp;F</oddHeader>
    <oddFooter>&amp;C&amp;"Calibri,Normal"&amp;K000000T.Mac. D.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Tilbuds Beregningsark  (300) </vt:lpstr>
      <vt:lpstr>Tilbuds Beregningsark  (370) </vt:lpstr>
      <vt:lpstr>'Tilbuds Beregningsark  (300) '!Udskriftsområde</vt:lpstr>
      <vt:lpstr>'Tilbuds Beregningsark  (370) 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Tidemann</dc:creator>
  <cp:lastModifiedBy>Peter Hindkjær</cp:lastModifiedBy>
  <dcterms:created xsi:type="dcterms:W3CDTF">2025-01-10T12:02:32Z</dcterms:created>
  <dcterms:modified xsi:type="dcterms:W3CDTF">2025-01-10T13:03:15Z</dcterms:modified>
</cp:coreProperties>
</file>